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qanow.sharepoint.com/sites/Digital_Assessment_Delivery/Accounting/Higher/Question Paper/MI-QPs-CATs/"/>
    </mc:Choice>
  </mc:AlternateContent>
  <xr:revisionPtr revIDLastSave="100" documentId="102_{921DB4D9-C457-44C0-8F12-2FCF6AFEE8AA}" xr6:coauthVersionLast="47" xr6:coauthVersionMax="47" xr10:uidLastSave="{BE9A8D36-9106-47FC-BFE5-69B0247DCB5B}"/>
  <bookViews>
    <workbookView xWindow="1440" yWindow="1440" windowWidth="14400" windowHeight="7270" xr2:uid="{3A15765E-CC5A-4179-B381-AA0B76131EA7}"/>
  </bookViews>
  <sheets>
    <sheet name="Q1 (a) - (c)" sheetId="5" r:id="rId1"/>
    <sheet name="Q1 (d) - (f)" sheetId="6" r:id="rId2"/>
    <sheet name="Q2 (a)(i)" sheetId="7" r:id="rId3"/>
    <sheet name="Q2 (a)(ii)" sheetId="8" r:id="rId4"/>
    <sheet name="Q2 (a)(iii)" sheetId="9" r:id="rId5"/>
    <sheet name="Q2(b) -(c)" sheetId="14" r:id="rId6"/>
    <sheet name="Q3 PART A" sheetId="3" r:id="rId7"/>
    <sheet name="Q3 PART B" sheetId="11" r:id="rId8"/>
    <sheet name="Q4" sheetId="13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" l="1"/>
  <c r="E27" i="5" s="1"/>
  <c r="E29" i="5" s="1"/>
  <c r="E30" i="5" s="1"/>
  <c r="C24" i="14" l="1"/>
  <c r="E24" i="14"/>
  <c r="C18" i="14"/>
  <c r="C17" i="14"/>
  <c r="C9" i="14"/>
  <c r="C12" i="14" s="1"/>
  <c r="C23" i="14" s="1"/>
  <c r="C25" i="14" l="1"/>
  <c r="E25" i="14"/>
  <c r="G25" i="14"/>
  <c r="G27" i="14" s="1"/>
  <c r="C27" i="14"/>
  <c r="C13" i="14"/>
  <c r="D19" i="7"/>
  <c r="C14" i="14" l="1"/>
  <c r="E23" i="14"/>
  <c r="E27" i="14" s="1"/>
  <c r="C24" i="13"/>
  <c r="H12" i="11"/>
  <c r="H13" i="11"/>
  <c r="H11" i="11"/>
  <c r="H10" i="11"/>
  <c r="F8" i="11"/>
  <c r="F7" i="11"/>
  <c r="F6" i="11"/>
  <c r="E20" i="9"/>
  <c r="C13" i="6" l="1"/>
  <c r="C12" i="6"/>
  <c r="E13" i="6" s="1"/>
  <c r="D10" i="5"/>
  <c r="C28" i="13"/>
  <c r="C14" i="13"/>
  <c r="H8" i="11"/>
  <c r="H16" i="11" s="1"/>
  <c r="H20" i="11" s="1"/>
  <c r="H22" i="11" s="1"/>
  <c r="G31" i="9"/>
  <c r="E15" i="9"/>
  <c r="E17" i="9" s="1"/>
  <c r="G21" i="9" s="1"/>
  <c r="G9" i="9"/>
  <c r="G11" i="9" s="1"/>
  <c r="E9" i="9"/>
  <c r="C9" i="9"/>
  <c r="Q6" i="8"/>
  <c r="Q7" i="8" s="1"/>
  <c r="Q8" i="8" s="1"/>
  <c r="Q9" i="8" s="1"/>
  <c r="Q10" i="8" s="1"/>
  <c r="E35" i="9" s="1"/>
  <c r="H6" i="8"/>
  <c r="H7" i="8" s="1"/>
  <c r="H8" i="8" s="1"/>
  <c r="H9" i="8" s="1"/>
  <c r="H10" i="8" s="1"/>
  <c r="E34" i="9" s="1"/>
  <c r="G35" i="9" s="1"/>
  <c r="F13" i="7"/>
  <c r="F8" i="7"/>
  <c r="F4" i="7"/>
  <c r="E21" i="6"/>
  <c r="E23" i="6" s="1"/>
  <c r="E27" i="6" s="1"/>
  <c r="E8" i="6"/>
  <c r="H10" i="5"/>
  <c r="G10" i="5"/>
  <c r="G12" i="5" s="1"/>
  <c r="F10" i="5"/>
  <c r="F12" i="5" s="1"/>
  <c r="F14" i="5" s="1"/>
  <c r="E10" i="5"/>
  <c r="E12" i="5" s="1"/>
  <c r="E14" i="5" s="1"/>
  <c r="D19" i="5" s="1"/>
  <c r="C26" i="5" s="1"/>
  <c r="C27" i="5" s="1"/>
  <c r="C29" i="5" s="1"/>
  <c r="C30" i="5" s="1"/>
  <c r="G22" i="9" l="1"/>
  <c r="G26" i="9" s="1"/>
  <c r="C15" i="13"/>
  <c r="C16" i="13" s="1"/>
  <c r="C19" i="13" s="1"/>
  <c r="H24" i="11"/>
  <c r="G39" i="9"/>
  <c r="F9" i="7"/>
  <c r="D20" i="7" l="1"/>
  <c r="F20" i="7" s="1"/>
  <c r="G11" i="3"/>
  <c r="H11" i="3" s="1"/>
  <c r="E9" i="3"/>
  <c r="I7" i="3"/>
  <c r="I8" i="3" s="1"/>
  <c r="I9" i="3" s="1"/>
  <c r="I10" i="3" s="1"/>
  <c r="I11" i="3" s="1"/>
  <c r="E7" i="3"/>
  <c r="K6" i="3"/>
  <c r="K7" i="3" l="1"/>
  <c r="J7" i="3" s="1"/>
  <c r="G8" i="3" s="1"/>
  <c r="H8" i="3" l="1"/>
  <c r="K8" i="3" s="1"/>
  <c r="K9" i="3" l="1"/>
  <c r="J9" i="3" s="1"/>
  <c r="G10" i="3" s="1"/>
  <c r="H10" i="3" s="1"/>
  <c r="K10" i="3" s="1"/>
  <c r="J8" i="3"/>
  <c r="K11" i="3" l="1"/>
  <c r="J11" i="3" s="1"/>
  <c r="J10" i="3"/>
</calcChain>
</file>

<file path=xl/sharedStrings.xml><?xml version="1.0" encoding="utf-8"?>
<sst xmlns="http://schemas.openxmlformats.org/spreadsheetml/2006/main" count="441" uniqueCount="309">
  <si>
    <t>Question 1</t>
  </si>
  <si>
    <t>Additional guidance</t>
  </si>
  <si>
    <t xml:space="preserve">(a) (i) </t>
  </si>
  <si>
    <r>
      <t xml:space="preserve">Overhead Analysis Statement </t>
    </r>
    <r>
      <rPr>
        <b/>
        <sz val="11"/>
        <color rgb="FFFF0000"/>
        <rFont val="Wingdings"/>
        <charset val="2"/>
      </rPr>
      <t>ü</t>
    </r>
  </si>
  <si>
    <t>Max mark</t>
  </si>
  <si>
    <t xml:space="preserve">Overheads </t>
  </si>
  <si>
    <t>Basis</t>
  </si>
  <si>
    <t xml:space="preserve">Total </t>
  </si>
  <si>
    <t>Department X</t>
  </si>
  <si>
    <t>Department Y</t>
  </si>
  <si>
    <t>Department Z</t>
  </si>
  <si>
    <t>Department C</t>
  </si>
  <si>
    <t>Indirect Labour</t>
  </si>
  <si>
    <t>Allocated</t>
  </si>
  <si>
    <t>Award mark for heading and Indirect Labour line</t>
  </si>
  <si>
    <t>Supervision</t>
  </si>
  <si>
    <t>No. of employees</t>
  </si>
  <si>
    <t>2</t>
  </si>
  <si>
    <t>Machinery Depreciation</t>
  </si>
  <si>
    <t>Value of machinery</t>
  </si>
  <si>
    <t>If one arithmetic error, award 1 mark</t>
  </si>
  <si>
    <t>Rent</t>
  </si>
  <si>
    <t>Area</t>
  </si>
  <si>
    <t>If Direct Materials are included, do not award first available mark</t>
  </si>
  <si>
    <t>Power</t>
  </si>
  <si>
    <t>KW hours</t>
  </si>
  <si>
    <t>Administration</t>
  </si>
  <si>
    <t>Total Departmental Overheads</t>
  </si>
  <si>
    <t xml:space="preserve">(a) (ii) </t>
  </si>
  <si>
    <t>Re-apportionment of Department C</t>
  </si>
  <si>
    <t>Employees</t>
  </si>
  <si>
    <t>Re-apportionment of Department Z</t>
  </si>
  <si>
    <t>Direct Material</t>
  </si>
  <si>
    <t>Production Department Overheads</t>
  </si>
  <si>
    <t>Award 1 mark for final total and arithmetic</t>
  </si>
  <si>
    <t>(b)</t>
  </si>
  <si>
    <t>Overhead recovery rates</t>
  </si>
  <si>
    <r>
      <t xml:space="preserve">Department X -      </t>
    </r>
    <r>
      <rPr>
        <u/>
        <sz val="11"/>
        <color theme="1"/>
        <rFont val="Trebuchet MS"/>
        <family val="2"/>
      </rPr>
      <t>Total overheads</t>
    </r>
  </si>
  <si>
    <t xml:space="preserve">                      Direct machine hours</t>
  </si>
  <si>
    <t>82,400 hours =</t>
  </si>
  <si>
    <t>per machine hour</t>
  </si>
  <si>
    <t>If £ or % not shown, max 1 mark</t>
  </si>
  <si>
    <r>
      <t xml:space="preserve">Department Y -     </t>
    </r>
    <r>
      <rPr>
        <u/>
        <sz val="11"/>
        <color theme="1"/>
        <rFont val="Trebuchet MS"/>
        <family val="2"/>
      </rPr>
      <t>Total overheads</t>
    </r>
  </si>
  <si>
    <t xml:space="preserve">x 100 </t>
  </si>
  <si>
    <t>x 100 =</t>
  </si>
  <si>
    <t>of direct material cost</t>
  </si>
  <si>
    <t xml:space="preserve">                           Direct materials</t>
  </si>
  <si>
    <t>(c)</t>
  </si>
  <si>
    <t>Dept X</t>
  </si>
  <si>
    <t>Dept Y</t>
  </si>
  <si>
    <t>Actual Machine Hours</t>
  </si>
  <si>
    <t>Actual Material Costs</t>
  </si>
  <si>
    <t>If overheads absorbed figure not based on overhead absorption rates calculated in (b), do not award marks</t>
  </si>
  <si>
    <t xml:space="preserve"> x Overhead Recovery Rate</t>
  </si>
  <si>
    <t>Overhead Charged</t>
  </si>
  <si>
    <t>Less Actual Overhead</t>
  </si>
  <si>
    <t>ü</t>
  </si>
  <si>
    <r>
      <t xml:space="preserve">1 mark for each overhead variance calculation </t>
    </r>
    <r>
      <rPr>
        <b/>
        <u/>
        <sz val="11"/>
        <color theme="1"/>
        <rFont val="Trebuchet MS"/>
        <family val="2"/>
      </rPr>
      <t>and</t>
    </r>
    <r>
      <rPr>
        <sz val="11"/>
        <color theme="1"/>
        <rFont val="Trebuchet MS"/>
        <family val="2"/>
      </rPr>
      <t xml:space="preserve"> identification of over/under absorption</t>
    </r>
  </si>
  <si>
    <t>Question 1 (continued)</t>
  </si>
  <si>
    <t>Additional Guidance</t>
  </si>
  <si>
    <t>Max Mark</t>
  </si>
  <si>
    <t>(d)</t>
  </si>
  <si>
    <r>
      <t xml:space="preserve">Job Cost Statement - Quotation DERQ005 </t>
    </r>
    <r>
      <rPr>
        <b/>
        <sz val="11"/>
        <color rgb="FFFF0000"/>
        <rFont val="Wingdings"/>
        <charset val="2"/>
      </rPr>
      <t>ü</t>
    </r>
  </si>
  <si>
    <t>£</t>
  </si>
  <si>
    <t>Direct Material:</t>
  </si>
  <si>
    <t>Dept X - 2,100 kilos @ £15.50 per kilo</t>
  </si>
  <si>
    <t>Material Y - (2,100/3.5) @ £28 per kilo</t>
  </si>
  <si>
    <t>All or nothing</t>
  </si>
  <si>
    <t>Additional material - (49,350 x 0.04)</t>
  </si>
  <si>
    <t>Direct Labour</t>
  </si>
  <si>
    <t>If machine hours included, maximum 1 mark awarded for correct labour figures</t>
  </si>
  <si>
    <t>Dept X - 120 hours @ £18 per hour</t>
  </si>
  <si>
    <t xml:space="preserve">Dept Y - 100 labour hours @ £22 per hour </t>
  </si>
  <si>
    <t>Dept Y - 25 labour hours @ £33 per hour</t>
  </si>
  <si>
    <r>
      <rPr>
        <b/>
        <sz val="11"/>
        <color theme="1"/>
        <rFont val="Trebuchet MS"/>
        <family val="2"/>
      </rPr>
      <t>1 mark</t>
    </r>
    <r>
      <rPr>
        <sz val="11"/>
        <color theme="1"/>
        <rFont val="Trebuchet MS"/>
        <family val="2"/>
      </rPr>
      <t xml:space="preserve"> for both Dept Y Calculations</t>
    </r>
  </si>
  <si>
    <t>Direct Expenses</t>
  </si>
  <si>
    <r>
      <t xml:space="preserve">PRIME COST </t>
    </r>
    <r>
      <rPr>
        <b/>
        <sz val="11"/>
        <color rgb="FFFF0000"/>
        <rFont val="Wingdings"/>
        <charset val="2"/>
      </rPr>
      <t>ü</t>
    </r>
  </si>
  <si>
    <r>
      <rPr>
        <b/>
        <sz val="11"/>
        <color theme="1"/>
        <rFont val="Trebuchet MS"/>
        <family val="2"/>
      </rPr>
      <t>1 mark</t>
    </r>
    <r>
      <rPr>
        <sz val="11"/>
        <color theme="1"/>
        <rFont val="Trebuchet MS"/>
        <family val="2"/>
      </rPr>
      <t xml:space="preserve"> for Direct Expenses, Prime Cost label and total</t>
    </r>
  </si>
  <si>
    <t>Overheads</t>
  </si>
  <si>
    <t>Dept X - 100 machine hours @ £2.40 per hour</t>
  </si>
  <si>
    <t>Dept Y - £16,800 x 50%</t>
  </si>
  <si>
    <t xml:space="preserve">Total Cost </t>
  </si>
  <si>
    <t>Profit Margin (67,240/80) x 20</t>
  </si>
  <si>
    <r>
      <t xml:space="preserve">Selling Price/Quote to Customer </t>
    </r>
    <r>
      <rPr>
        <b/>
        <sz val="11"/>
        <color rgb="FFFF0000"/>
        <rFont val="Wingdings"/>
        <charset val="2"/>
      </rPr>
      <t>ü</t>
    </r>
  </si>
  <si>
    <r>
      <rPr>
        <b/>
        <sz val="11"/>
        <color theme="1"/>
        <rFont val="Trebuchet MS"/>
        <family val="2"/>
      </rPr>
      <t>1 mark</t>
    </r>
    <r>
      <rPr>
        <sz val="11"/>
        <color theme="1"/>
        <rFont val="Trebuchet MS"/>
        <family val="2"/>
      </rPr>
      <t xml:space="preserve"> for correct heading, label and arithmetic</t>
    </r>
  </si>
  <si>
    <t>(e)</t>
  </si>
  <si>
    <t>New Overheads estimate</t>
  </si>
  <si>
    <t>£317,760 x 125% = 397,200</t>
  </si>
  <si>
    <t>OAR = £397,200/20,000 units = £19.86 per unit</t>
  </si>
  <si>
    <t xml:space="preserve">(f) (i) </t>
  </si>
  <si>
    <t xml:space="preserve">Overheads are allocated if they are traceable to specific departments. </t>
  </si>
  <si>
    <t>Overheads are apportioned if they relate to the business as a whole.</t>
  </si>
  <si>
    <t>(f) (ii)</t>
  </si>
  <si>
    <t>Use of formulae aids accuracy</t>
  </si>
  <si>
    <r>
      <t xml:space="preserve">Any 2, </t>
    </r>
    <r>
      <rPr>
        <b/>
        <sz val="11"/>
        <color theme="1"/>
        <rFont val="Trebuchet MS"/>
        <family val="2"/>
      </rPr>
      <t>1 mark</t>
    </r>
    <r>
      <rPr>
        <sz val="11"/>
        <color theme="1"/>
        <rFont val="Trebuchet MS"/>
        <family val="2"/>
      </rPr>
      <t xml:space="preserve"> each </t>
    </r>
  </si>
  <si>
    <t>Use of formulae aids replication</t>
  </si>
  <si>
    <t>Can show the effects of 'what if' scenarios</t>
  </si>
  <si>
    <t>Changes to any data in the spreadsheet are automatically updated with the use of formulae/future proof</t>
  </si>
  <si>
    <t>Use of multiple worksheets to link statements</t>
  </si>
  <si>
    <t>Use of templates from year to year</t>
  </si>
  <si>
    <t>DNA Reduced human error unless linked to use of formulae</t>
  </si>
  <si>
    <t>Question 2</t>
  </si>
  <si>
    <t>(a) (i)</t>
  </si>
  <si>
    <r>
      <t xml:space="preserve">Income Statement of McLeod and Akram for the year ended 31 December Year 4 </t>
    </r>
    <r>
      <rPr>
        <b/>
        <sz val="11"/>
        <color rgb="FFFF0000"/>
        <rFont val="Wingdings 2"/>
        <family val="1"/>
        <charset val="2"/>
      </rPr>
      <t>P</t>
    </r>
  </si>
  <si>
    <t>£000</t>
  </si>
  <si>
    <t>Profit for the Year (adjusted) 151 -  (5% x 160 x 9/12)</t>
  </si>
  <si>
    <t>Add Interest on Drawings</t>
  </si>
  <si>
    <t>If Interest on Drawings, Interest on Equity or Salary not treated correctly, do not award marks</t>
  </si>
  <si>
    <t>McLeod (15% x 40)</t>
  </si>
  <si>
    <t>P</t>
  </si>
  <si>
    <t>Akram (15% x 60)</t>
  </si>
  <si>
    <t>Less Interest on Equity</t>
  </si>
  <si>
    <t>McLeod (10% x 200)</t>
  </si>
  <si>
    <t>Akram (10% x 300)</t>
  </si>
  <si>
    <t>Less Salary - Akram</t>
  </si>
  <si>
    <t>RESIDUAL PROFIT</t>
  </si>
  <si>
    <t>Share of residual profit</t>
  </si>
  <si>
    <t>McLeod (200/500*55)</t>
  </si>
  <si>
    <t>Akram (300/500*55)</t>
  </si>
  <si>
    <t>Heading, arithmetic and no extraneous (1)</t>
  </si>
  <si>
    <t>Question 2 (continued)</t>
  </si>
  <si>
    <t>(a) (ii)</t>
  </si>
  <si>
    <t>Current Account - McLeod</t>
  </si>
  <si>
    <t>Current Account - Akram</t>
  </si>
  <si>
    <t>Date</t>
  </si>
  <si>
    <t>Details</t>
  </si>
  <si>
    <t>Debit</t>
  </si>
  <si>
    <t>Credit</t>
  </si>
  <si>
    <t>Balance</t>
  </si>
  <si>
    <t>Opening Balance</t>
  </si>
  <si>
    <t>Cr</t>
  </si>
  <si>
    <t>Dr</t>
  </si>
  <si>
    <t>Interest on equity</t>
  </si>
  <si>
    <t>Share of profit</t>
  </si>
  <si>
    <t>Share of Profit</t>
  </si>
  <si>
    <t>Interest on loan</t>
  </si>
  <si>
    <t>Salary</t>
  </si>
  <si>
    <t>Drawings</t>
  </si>
  <si>
    <t>Interest on drawings</t>
  </si>
  <si>
    <r>
      <rPr>
        <b/>
        <sz val="11"/>
        <rFont val="Trebuchet MS"/>
        <family val="2"/>
      </rPr>
      <t xml:space="preserve">1 mark </t>
    </r>
    <r>
      <rPr>
        <sz val="11"/>
        <rFont val="Trebuchet MS"/>
        <family val="2"/>
      </rPr>
      <t>for headings and Opening Balance</t>
    </r>
  </si>
  <si>
    <t>If running balance incorrect, do not award mark for headings and Opening Balance or next available mark</t>
  </si>
  <si>
    <t>If not shown as a ledger account, do not award headings and Opening Balance mark or next available mark</t>
  </si>
  <si>
    <t>If Current Account shown as complete reversal, award marks gained and divide by 2 (max 3)</t>
  </si>
  <si>
    <t>If headed as Current Account, but includes an entry for Equity, do not award Interest on Equity mark</t>
  </si>
  <si>
    <t>If headed as Equity Account and Equity shown as Opening Balance, award marks gained and divide by 2 (max 3)</t>
  </si>
  <si>
    <t>If Loan is included, do not award Interest on Loan/Salary mark</t>
  </si>
  <si>
    <t>(a) (iii)</t>
  </si>
  <si>
    <r>
      <t xml:space="preserve">Statement of Financial Position of McLeod and Akram as at 31 December Year 4 </t>
    </r>
    <r>
      <rPr>
        <b/>
        <sz val="11"/>
        <color rgb="FFFF0000"/>
        <rFont val="Wingdings 2"/>
        <family val="1"/>
        <charset val="2"/>
      </rPr>
      <t>P</t>
    </r>
  </si>
  <si>
    <t>At Cost</t>
  </si>
  <si>
    <t>Agg Depn</t>
  </si>
  <si>
    <t>NBV</t>
  </si>
  <si>
    <r>
      <t>Non-Current Assets</t>
    </r>
    <r>
      <rPr>
        <b/>
        <sz val="11"/>
        <color theme="1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</si>
  <si>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Property</t>
  </si>
  <si>
    <t>Equipment</t>
  </si>
  <si>
    <t>Vehicles</t>
  </si>
  <si>
    <t>Investments</t>
  </si>
  <si>
    <t>Investments must be shown below Non-Current Assets and only shown in NBV column to gain award</t>
  </si>
  <si>
    <r>
      <t>Current Assets</t>
    </r>
    <r>
      <rPr>
        <b/>
        <sz val="11"/>
        <color rgb="FFFF0000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</si>
  <si>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Closing Inventory</t>
  </si>
  <si>
    <r>
      <rPr>
        <b/>
        <sz val="11"/>
        <rFont val="Trebuchet MS"/>
        <family val="2"/>
      </rPr>
      <t>1 mark</t>
    </r>
    <r>
      <rPr>
        <sz val="11"/>
        <rFont val="Trebuchet MS"/>
        <family val="2"/>
      </rPr>
      <t xml:space="preserve"> for Closing Inventory and Cash and Cash Equivalents</t>
    </r>
  </si>
  <si>
    <t>Trade Receivables</t>
  </si>
  <si>
    <r>
      <rPr>
        <b/>
        <sz val="11"/>
        <rFont val="Trebuchet MS"/>
        <family val="2"/>
      </rPr>
      <t>1 mark</t>
    </r>
    <r>
      <rPr>
        <sz val="11"/>
        <rFont val="Trebuchet MS"/>
        <family val="2"/>
      </rPr>
      <t xml:space="preserve"> for Trade Receivables less Provision for Doubtful Debts</t>
    </r>
  </si>
  <si>
    <t>Less Provision for doubtful debts</t>
  </si>
  <si>
    <t>If Provision for Doubtful Debts is deducted, but not from Trade Receivables, DNA mark</t>
  </si>
  <si>
    <t>Cash and Cash Equivalents</t>
  </si>
  <si>
    <r>
      <t>Current Liabilities</t>
    </r>
    <r>
      <rPr>
        <b/>
        <sz val="11"/>
        <color rgb="FFFF0000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</si>
  <si>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Trade Payables</t>
  </si>
  <si>
    <t>VAT</t>
  </si>
  <si>
    <r>
      <rPr>
        <b/>
        <sz val="11"/>
        <rFont val="Trebuchet MS"/>
        <family val="2"/>
      </rPr>
      <t>1 mark</t>
    </r>
    <r>
      <rPr>
        <sz val="11"/>
        <rFont val="Trebuchet MS"/>
        <family val="2"/>
      </rPr>
      <t xml:space="preserve"> for Trade Payables and VAT</t>
    </r>
  </si>
  <si>
    <t>WORKING EQUITY</t>
  </si>
  <si>
    <t>NET ASSETS EMPLOYED</t>
  </si>
  <si>
    <r>
      <t>Non-Current Liabilities</t>
    </r>
    <r>
      <rPr>
        <b/>
        <sz val="11"/>
        <color theme="1"/>
        <rFont val="Trebuchet MS"/>
        <family val="2"/>
      </rPr>
      <t xml:space="preserve"> </t>
    </r>
    <r>
      <rPr>
        <b/>
        <sz val="11"/>
        <color rgb="FFFF0000"/>
        <rFont val="Wingdings 2"/>
        <family val="1"/>
        <charset val="2"/>
      </rPr>
      <t>P</t>
    </r>
  </si>
  <si>
    <t>Loan - McLeod</t>
  </si>
  <si>
    <t>NET ASSETS</t>
  </si>
  <si>
    <t>EQUITY</t>
  </si>
  <si>
    <t>Equity Accounts -</t>
  </si>
  <si>
    <t>McLeod</t>
  </si>
  <si>
    <t>Akram</t>
  </si>
  <si>
    <t>Current Accounts -</t>
  </si>
  <si>
    <t>Reserves</t>
  </si>
  <si>
    <t>Revaluation Reserve</t>
  </si>
  <si>
    <t>Headings, labels, arithmetic and no extraneous (1)</t>
  </si>
  <si>
    <t>(b) (i)</t>
  </si>
  <si>
    <t>Profit or Loss on Revaluation</t>
  </si>
  <si>
    <t>Equipment - increase in value</t>
  </si>
  <si>
    <t>If Property Revaluation is included, DNA first available mark</t>
  </si>
  <si>
    <t>Vehicles - decrease in value</t>
  </si>
  <si>
    <t>Inventory - decrease in value</t>
  </si>
  <si>
    <t>Revaluation expenses</t>
  </si>
  <si>
    <t>Increase in provision for doubtful debts</t>
  </si>
  <si>
    <t>LOSS ON REVALUATION</t>
  </si>
  <si>
    <t>Share of loss on revaluation:</t>
  </si>
  <si>
    <t>McLeod (2/5)</t>
  </si>
  <si>
    <t>Akram (3/5)</t>
  </si>
  <si>
    <t>(b) (ii)</t>
  </si>
  <si>
    <t>Chan</t>
  </si>
  <si>
    <t>McLeod (200/500 x 75%)</t>
  </si>
  <si>
    <t>Akram (300/500 x 75%)</t>
  </si>
  <si>
    <t>(b) (iii)</t>
  </si>
  <si>
    <t>Updated Equity Account Balances</t>
  </si>
  <si>
    <t>Share on loss of revaluation</t>
  </si>
  <si>
    <t>Goodwill</t>
  </si>
  <si>
    <t>Goodwill written off</t>
  </si>
  <si>
    <t>Transfer Current Accounts</t>
  </si>
  <si>
    <t>Closing Balance</t>
  </si>
  <si>
    <t>Opening and closing balances, arithmetic and no extraneous (1)</t>
  </si>
  <si>
    <t>More expertise or specialised knowledge</t>
  </si>
  <si>
    <t>Workload can be shared</t>
  </si>
  <si>
    <t>May allow expansion of the business</t>
  </si>
  <si>
    <t>Eliminates competition when skills and resources are combined</t>
  </si>
  <si>
    <t>More ideas brought to the business</t>
  </si>
  <si>
    <t>DNA greater equity invested as given in the question</t>
  </si>
  <si>
    <t>Question 3 PART A</t>
  </si>
  <si>
    <r>
      <t xml:space="preserve">Heading must include 'Inventory Record Card' </t>
    </r>
    <r>
      <rPr>
        <b/>
        <u/>
        <sz val="11"/>
        <color theme="1"/>
        <rFont val="Trebuchet MS"/>
        <family val="2"/>
      </rPr>
      <t>and</t>
    </r>
    <r>
      <rPr>
        <sz val="11"/>
        <color theme="1"/>
        <rFont val="Trebuchet MS"/>
        <family val="2"/>
      </rPr>
      <t xml:space="preserve"> the item of inventory (ST200). The business name is not required. </t>
    </r>
  </si>
  <si>
    <r>
      <t xml:space="preserve">INVENTORY RECORD CARD FOR MATERIAL ST200 </t>
    </r>
    <r>
      <rPr>
        <b/>
        <sz val="11"/>
        <color rgb="FFFF0000"/>
        <rFont val="Wingdings 2"/>
        <family val="1"/>
        <charset val="2"/>
      </rPr>
      <t>P</t>
    </r>
  </si>
  <si>
    <t>Receipts</t>
  </si>
  <si>
    <t>Issues</t>
  </si>
  <si>
    <t>If any column is not included, award marks gained and divide by 2, (max 3)</t>
  </si>
  <si>
    <t>Qty</t>
  </si>
  <si>
    <t>Price</t>
  </si>
  <si>
    <t>Value</t>
  </si>
  <si>
    <t>1*</t>
  </si>
  <si>
    <r>
      <t>*</t>
    </r>
    <r>
      <rPr>
        <b/>
        <sz val="11"/>
        <color theme="1"/>
        <rFont val="Trebuchet MS"/>
        <family val="2"/>
      </rPr>
      <t xml:space="preserve">1 mark </t>
    </r>
    <r>
      <rPr>
        <sz val="11"/>
        <color theme="1"/>
        <rFont val="Trebuchet MS"/>
        <family val="2"/>
      </rPr>
      <t>for correct headings and opening balance</t>
    </r>
  </si>
  <si>
    <t>Purchases</t>
  </si>
  <si>
    <r>
      <rPr>
        <b/>
        <sz val="11"/>
        <color rgb="FF000000"/>
        <rFont val="Trebuchet MS"/>
        <family val="2"/>
      </rPr>
      <t>1 mark</t>
    </r>
    <r>
      <rPr>
        <sz val="11"/>
        <color rgb="FF000000"/>
        <rFont val="Trebuchet MS"/>
        <family val="2"/>
      </rPr>
      <t xml:space="preserve"> per row</t>
    </r>
  </si>
  <si>
    <t>Returns</t>
  </si>
  <si>
    <t>Question 3 PART B</t>
  </si>
  <si>
    <t>(a)</t>
  </si>
  <si>
    <r>
      <t xml:space="preserve">Service Cost Statement </t>
    </r>
    <r>
      <rPr>
        <b/>
        <sz val="11"/>
        <color rgb="FFFF0000"/>
        <rFont val="Wingdings 2"/>
        <family val="1"/>
        <charset val="2"/>
      </rPr>
      <t>P</t>
    </r>
  </si>
  <si>
    <t>Drivers Wages:</t>
  </si>
  <si>
    <t>Basic  (48 * 35 * 50% * £18 * 3)</t>
  </si>
  <si>
    <r>
      <rPr>
        <sz val="11"/>
        <color rgb="FF000000"/>
        <rFont val="Trebuchet MS"/>
        <family val="2"/>
      </rPr>
      <t xml:space="preserve">Award </t>
    </r>
    <r>
      <rPr>
        <b/>
        <sz val="11"/>
        <color rgb="FF000000"/>
        <rFont val="Trebuchet MS"/>
        <family val="2"/>
      </rPr>
      <t>1 mark</t>
    </r>
    <r>
      <rPr>
        <sz val="11"/>
        <color rgb="FF000000"/>
        <rFont val="Trebuchet MS"/>
        <family val="2"/>
      </rPr>
      <t xml:space="preserve"> if any single part of the calculation is missing/incorrect</t>
    </r>
  </si>
  <si>
    <t>Wages - holidays (4 * 35 * 50% * £18 * 3)</t>
  </si>
  <si>
    <t>Wages - overtime (5 * 48 * 50% * (£18*1.5) * 3)</t>
  </si>
  <si>
    <t>If purchase of vans included, award 1 mark max for correct depreciation</t>
  </si>
  <si>
    <t>Depreciation of service vans ((18000-3000)/3 years)*3</t>
  </si>
  <si>
    <t>Fuel (100 * 3 * 48)/8 * £1.45</t>
  </si>
  <si>
    <t>Vehicle Tax (£300 * 3)</t>
  </si>
  <si>
    <t>Maintenance and Repairs (£2,000 * 3)</t>
  </si>
  <si>
    <r>
      <rPr>
        <b/>
        <sz val="11"/>
        <color theme="1"/>
        <rFont val="Trebuchet MS"/>
        <family val="2"/>
      </rPr>
      <t>1 mark</t>
    </r>
    <r>
      <rPr>
        <sz val="11"/>
        <color theme="1"/>
        <rFont val="Trebuchet MS"/>
        <family val="2"/>
      </rPr>
      <t xml:space="preserve"> for Vehicle Tax and Maintenance and Repairs</t>
    </r>
  </si>
  <si>
    <t>Insurance</t>
  </si>
  <si>
    <t>Office and Admin</t>
  </si>
  <si>
    <r>
      <rPr>
        <b/>
        <sz val="11"/>
        <color theme="1"/>
        <rFont val="Trebuchet MS"/>
        <family val="2"/>
      </rPr>
      <t>1 mark</t>
    </r>
    <r>
      <rPr>
        <sz val="11"/>
        <color theme="1"/>
        <rFont val="Trebuchet MS"/>
        <family val="2"/>
      </rPr>
      <t xml:space="preserve"> for Insurance and Office and Admin</t>
    </r>
  </si>
  <si>
    <r>
      <t xml:space="preserve">Annual Operating Cost </t>
    </r>
    <r>
      <rPr>
        <sz val="11"/>
        <color rgb="FFFF0000"/>
        <rFont val="Wingdings 2"/>
        <family val="1"/>
        <charset val="2"/>
      </rPr>
      <t>P</t>
    </r>
  </si>
  <si>
    <r>
      <rPr>
        <b/>
        <sz val="11"/>
        <color theme="1"/>
        <rFont val="Trebuchet MS"/>
        <family val="2"/>
      </rPr>
      <t xml:space="preserve">1 mark </t>
    </r>
    <r>
      <rPr>
        <sz val="11"/>
        <color theme="1"/>
        <rFont val="Trebuchet MS"/>
        <family val="2"/>
      </rPr>
      <t>for heading, label and arithmetic</t>
    </r>
  </si>
  <si>
    <t>Number of services</t>
  </si>
  <si>
    <t>Cost per service (£86,400/800 services)</t>
  </si>
  <si>
    <t>Add Profit (mark-up 25%)</t>
  </si>
  <si>
    <t>Selling price</t>
  </si>
  <si>
    <t>Question 4</t>
  </si>
  <si>
    <t xml:space="preserve"> </t>
  </si>
  <si>
    <t>Rylands plc</t>
  </si>
  <si>
    <t>Carrick plc</t>
  </si>
  <si>
    <t>Equity Gearing Ratio</t>
  </si>
  <si>
    <t xml:space="preserve">(Preference Shares + Debentures) </t>
  </si>
  <si>
    <t>(400,000+200,000)/250,000</t>
  </si>
  <si>
    <t>(150,000+100,000)/500,000</t>
  </si>
  <si>
    <t>Ordinary Shares</t>
  </si>
  <si>
    <t>2.4:1</t>
  </si>
  <si>
    <t>0.5:1</t>
  </si>
  <si>
    <t xml:space="preserve">Ratio must be shown :1 </t>
  </si>
  <si>
    <r>
      <t xml:space="preserve">Rylands plc </t>
    </r>
    <r>
      <rPr>
        <b/>
        <sz val="11"/>
        <color rgb="FFFF0000"/>
        <rFont val="Trebuchet MS"/>
        <family val="2"/>
      </rPr>
      <t>(1)</t>
    </r>
    <r>
      <rPr>
        <sz val="11"/>
        <color theme="1"/>
        <rFont val="Trebuchet MS"/>
        <family val="2"/>
      </rPr>
      <t xml:space="preserve"> has the highest gearing ratio. </t>
    </r>
    <r>
      <rPr>
        <b/>
        <sz val="11"/>
        <color rgb="FFFF0000"/>
        <rFont val="Trebuchet MS"/>
        <family val="2"/>
      </rPr>
      <t>(1)</t>
    </r>
    <r>
      <rPr>
        <sz val="11"/>
        <color theme="1"/>
        <rFont val="Trebuchet MS"/>
        <family val="2"/>
      </rPr>
      <t xml:space="preserve"> Increased profits will be shared amongst a smaller number of ordinary shareholders.</t>
    </r>
    <r>
      <rPr>
        <sz val="11"/>
        <color rgb="FFFF0000"/>
        <rFont val="Trebuchet MS"/>
        <family val="2"/>
      </rPr>
      <t xml:space="preserve"> </t>
    </r>
    <r>
      <rPr>
        <sz val="11"/>
        <color theme="1"/>
        <rFont val="Trebuchet MS"/>
        <family val="2"/>
      </rPr>
      <t xml:space="preserve">Therefore, the dividend per ordinary share will be higher. </t>
    </r>
    <r>
      <rPr>
        <b/>
        <sz val="11"/>
        <color rgb="FFFF0000"/>
        <rFont val="Trebuchet MS"/>
        <family val="2"/>
      </rPr>
      <t>(1)</t>
    </r>
  </si>
  <si>
    <t>Profit for the Year</t>
  </si>
  <si>
    <t>If Debenture Finance Cost and Corporation Tax dealt with in the incorrect order, award 1 mark for Debenture Finance Cost if shown as £20,000 and treated correctly</t>
  </si>
  <si>
    <t>Less Debenture Finance Cost</t>
  </si>
  <si>
    <t>Profit before Corporation Tax</t>
  </si>
  <si>
    <t>If Debenture Finance Cost is omitted, award Corporation Tax 1 mark consequentially if treated correctly</t>
  </si>
  <si>
    <t>Less Corporation Tax (25%)</t>
  </si>
  <si>
    <t>Profit after Corporation Tax</t>
  </si>
  <si>
    <t>Less Preference Dividend</t>
  </si>
  <si>
    <t>Profit available to Ordinary Shareholders</t>
  </si>
  <si>
    <t>Dividend Paid (250,000 x £0.07)</t>
  </si>
  <si>
    <t>Retained Profits</t>
  </si>
  <si>
    <t>(b) (iv)</t>
  </si>
  <si>
    <t>Earnings per Share</t>
  </si>
  <si>
    <t>If £, times or % is missing DNA mark on first occasion</t>
  </si>
  <si>
    <t>(b) (v)</t>
  </si>
  <si>
    <t>Price/Earnings Ratio</t>
  </si>
  <si>
    <r>
      <t xml:space="preserve">3 </t>
    </r>
    <r>
      <rPr>
        <b/>
        <sz val="11"/>
        <color theme="1"/>
        <rFont val="Trebuchet MS"/>
        <family val="2"/>
      </rPr>
      <t>times</t>
    </r>
  </si>
  <si>
    <t>(b) (vi)</t>
  </si>
  <si>
    <t>Dividend Cover</t>
  </si>
  <si>
    <t>(£145,000/£17,500)</t>
  </si>
  <si>
    <r>
      <t xml:space="preserve">8.29 </t>
    </r>
    <r>
      <rPr>
        <b/>
        <sz val="11"/>
        <color theme="1"/>
        <rFont val="Trebuchet MS"/>
        <family val="2"/>
      </rPr>
      <t>times</t>
    </r>
  </si>
  <si>
    <t>Dividend Yield</t>
  </si>
  <si>
    <t>(£0.16/£1.66)x100</t>
  </si>
  <si>
    <t>Question 4 (continued)</t>
  </si>
  <si>
    <t>(d) (i)</t>
  </si>
  <si>
    <t xml:space="preserve">The advantages of ratio analysis are:
</t>
  </si>
  <si>
    <t>It allows the shareholder to compare the performance of one business with another and establish which is best for investment.</t>
  </si>
  <si>
    <t>Can compare performance over a number of years.</t>
  </si>
  <si>
    <t>Can highlight areas of the business which require improvement.</t>
  </si>
  <si>
    <t>Can compare with competitors.</t>
  </si>
  <si>
    <t>Can compare budgeted with actual performance.</t>
  </si>
  <si>
    <t>1 for each source of finance</t>
  </si>
  <si>
    <t>(d) (ii)</t>
  </si>
  <si>
    <t>Ordinary Shares:</t>
  </si>
  <si>
    <t>are part of the issued share equity of a company</t>
  </si>
  <si>
    <r>
      <t xml:space="preserve">Only accept once for either Ordinary Shares </t>
    </r>
    <r>
      <rPr>
        <b/>
        <u/>
        <sz val="11"/>
        <color theme="1"/>
        <rFont val="Trebuchet MS"/>
        <family val="2"/>
      </rPr>
      <t>or</t>
    </r>
    <r>
      <rPr>
        <sz val="11"/>
        <color theme="1"/>
        <rFont val="Trebuchet MS"/>
        <family val="2"/>
      </rPr>
      <t xml:space="preserve"> Preference Shares</t>
    </r>
  </si>
  <si>
    <t>carry voting rights at the AGM</t>
  </si>
  <si>
    <t>levels of dividend can vary based on profits made</t>
  </si>
  <si>
    <t>Preference Shares:</t>
  </si>
  <si>
    <t>generally do not carry voting rights</t>
  </si>
  <si>
    <t>receive a fixed rate of dividend</t>
  </si>
  <si>
    <t>have priority for dividend over Ordinary Shares</t>
  </si>
  <si>
    <t>Debentures:</t>
  </si>
  <si>
    <t>are long term loans (Non-Current Liabilities)</t>
  </si>
  <si>
    <t>holders carry no voting rights</t>
  </si>
  <si>
    <t>holders receive a fixed rate of interest each year</t>
  </si>
  <si>
    <t>If Total column omitted do not award (DNA) first available 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</si>
</sst>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&quot;£&quot;#,##0.00"/>
    <numFmt numFmtId="166" formatCode="_-&quot;£&quot;* #,##0_-;\-&quot;£&quot;* #,##0_-;_-&quot;£&quot;* &quot;-&quot;??_-;_-@_-"/>
    <numFmt numFmtId="167" formatCode="_-&quot;£&quot;* #,##0.000_-;\-&quot;£&quot;* #,##0.000_-;_-&quot;£&quot;* &quot;-&quot;??_-;_-@_-"/>
    <numFmt numFmtId="168" formatCode="#,##0.0000_ ;\-#,##0.0000\ "/>
    <numFmt numFmtId="169" formatCode="_-* #,##0_-;\-* #,##0_-;_-* &quot;-&quot;??_-;_-@_-"/>
  </numFmts>
  <fonts count="18" x14ac:knownFonts="1">
    <font>
      <sz val="11"/>
      <color theme="1"/>
      <name val="Aptos Narrow"/>
      <family val="2"/>
      <scheme val="minor"/>
    </font>
    <font>
      <b/>
      <sz val="11"/>
      <color rgb="FFFF0000"/>
      <name val="Wingdings 2"/>
      <family val="1"/>
      <charset val="2"/>
    </font>
    <font>
      <sz val="11"/>
      <color theme="1"/>
      <name val="Symbol"/>
      <family val="1"/>
      <charset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u/>
      <sz val="11"/>
      <color theme="1"/>
      <name val="Trebuchet MS"/>
      <family val="2"/>
    </font>
    <font>
      <b/>
      <u/>
      <sz val="11"/>
      <color theme="1"/>
      <name val="Trebuchet MS"/>
      <family val="2"/>
    </font>
    <font>
      <sz val="11"/>
      <color theme="1"/>
      <name val="Aptos Narrow"/>
      <family val="2"/>
      <scheme val="minor"/>
    </font>
    <font>
      <sz val="11"/>
      <color rgb="FFFF0000"/>
      <name val="Wingdings 2"/>
      <family val="1"/>
      <charset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rgb="FFFF0000"/>
      <name val="Wingdings"/>
      <charset val="2"/>
    </font>
    <font>
      <b/>
      <sz val="11"/>
      <color rgb="FFFF0000"/>
      <name val="Wingdings"/>
      <charset val="2"/>
    </font>
    <font>
      <b/>
      <sz val="11"/>
      <color theme="1"/>
      <name val="Aptos Narrow"/>
      <family val="2"/>
      <scheme val="minor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3" fillId="0" borderId="2" xfId="0" applyFont="1" applyBorder="1"/>
    <xf numFmtId="0" fontId="4" fillId="0" borderId="0" xfId="0" applyFont="1" applyAlignment="1">
      <alignment horizontal="left"/>
    </xf>
    <xf numFmtId="16" fontId="3" fillId="0" borderId="0" xfId="0" applyNumberFormat="1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/>
    <xf numFmtId="0" fontId="3" fillId="0" borderId="4" xfId="0" applyFont="1" applyBorder="1"/>
    <xf numFmtId="9" fontId="3" fillId="0" borderId="0" xfId="0" applyNumberFormat="1" applyFont="1"/>
    <xf numFmtId="0" fontId="10" fillId="0" borderId="0" xfId="0" applyFont="1" applyAlignment="1">
      <alignment horizontal="left"/>
    </xf>
    <xf numFmtId="166" fontId="3" fillId="0" borderId="0" xfId="1" applyNumberFormat="1" applyFont="1"/>
    <xf numFmtId="44" fontId="3" fillId="0" borderId="0" xfId="1" applyFont="1"/>
    <xf numFmtId="167" fontId="3" fillId="0" borderId="0" xfId="1" applyNumberFormat="1" applyFont="1"/>
    <xf numFmtId="0" fontId="3" fillId="0" borderId="5" xfId="0" applyFont="1" applyBorder="1"/>
    <xf numFmtId="0" fontId="8" fillId="0" borderId="6" xfId="0" applyFont="1" applyBorder="1"/>
    <xf numFmtId="0" fontId="4" fillId="0" borderId="8" xfId="0" applyFont="1" applyBorder="1"/>
    <xf numFmtId="0" fontId="3" fillId="0" borderId="0" xfId="0" applyFont="1" applyAlignment="1">
      <alignment wrapText="1"/>
    </xf>
    <xf numFmtId="0" fontId="3" fillId="0" borderId="10" xfId="0" applyFont="1" applyBorder="1"/>
    <xf numFmtId="3" fontId="3" fillId="0" borderId="0" xfId="0" applyNumberFormat="1" applyFont="1"/>
    <xf numFmtId="3" fontId="3" fillId="0" borderId="2" xfId="0" applyNumberFormat="1" applyFont="1" applyBorder="1"/>
    <xf numFmtId="0" fontId="5" fillId="0" borderId="0" xfId="0" applyFont="1" applyAlignment="1">
      <alignment horizontal="right"/>
    </xf>
    <xf numFmtId="3" fontId="3" fillId="0" borderId="3" xfId="0" applyNumberFormat="1" applyFont="1" applyBorder="1"/>
    <xf numFmtId="8" fontId="3" fillId="0" borderId="0" xfId="0" applyNumberFormat="1" applyFont="1"/>
    <xf numFmtId="8" fontId="3" fillId="0" borderId="2" xfId="0" applyNumberFormat="1" applyFont="1" applyBorder="1"/>
    <xf numFmtId="8" fontId="3" fillId="0" borderId="0" xfId="0" applyNumberFormat="1" applyFont="1" applyAlignment="1">
      <alignment horizontal="right"/>
    </xf>
    <xf numFmtId="10" fontId="3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168" fontId="3" fillId="0" borderId="0" xfId="1" applyNumberFormat="1" applyFont="1"/>
    <xf numFmtId="44" fontId="3" fillId="0" borderId="0" xfId="0" applyNumberFormat="1" applyFont="1"/>
    <xf numFmtId="168" fontId="3" fillId="0" borderId="0" xfId="0" applyNumberFormat="1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left"/>
    </xf>
    <xf numFmtId="0" fontId="3" fillId="0" borderId="6" xfId="0" applyFont="1" applyBorder="1"/>
    <xf numFmtId="0" fontId="7" fillId="0" borderId="8" xfId="0" applyFont="1" applyBorder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6" fontId="3" fillId="0" borderId="13" xfId="0" applyNumberFormat="1" applyFont="1" applyBorder="1"/>
    <xf numFmtId="164" fontId="3" fillId="0" borderId="13" xfId="0" applyNumberFormat="1" applyFont="1" applyBorder="1"/>
    <xf numFmtId="6" fontId="3" fillId="0" borderId="1" xfId="0" applyNumberFormat="1" applyFont="1" applyBorder="1"/>
    <xf numFmtId="6" fontId="3" fillId="0" borderId="12" xfId="0" applyNumberFormat="1" applyFont="1" applyBorder="1"/>
    <xf numFmtId="164" fontId="3" fillId="0" borderId="12" xfId="0" applyNumberFormat="1" applyFont="1" applyBorder="1"/>
    <xf numFmtId="0" fontId="3" fillId="0" borderId="1" xfId="0" applyFont="1" applyBorder="1" applyAlignment="1">
      <alignment wrapText="1"/>
    </xf>
    <xf numFmtId="6" fontId="3" fillId="0" borderId="15" xfId="0" applyNumberFormat="1" applyFont="1" applyBorder="1"/>
    <xf numFmtId="164" fontId="7" fillId="0" borderId="13" xfId="0" applyNumberFormat="1" applyFont="1" applyBorder="1"/>
    <xf numFmtId="3" fontId="3" fillId="0" borderId="12" xfId="0" applyNumberFormat="1" applyFont="1" applyBorder="1"/>
    <xf numFmtId="164" fontId="3" fillId="0" borderId="14" xfId="0" applyNumberFormat="1" applyFont="1" applyBorder="1"/>
    <xf numFmtId="6" fontId="7" fillId="0" borderId="0" xfId="0" applyNumberFormat="1" applyFont="1" applyAlignment="1">
      <alignment horizontal="left"/>
    </xf>
    <xf numFmtId="6" fontId="3" fillId="0" borderId="0" xfId="0" applyNumberFormat="1" applyFont="1" applyAlignment="1">
      <alignment horizontal="left"/>
    </xf>
    <xf numFmtId="164" fontId="3" fillId="0" borderId="0" xfId="0" applyNumberFormat="1" applyFont="1"/>
    <xf numFmtId="6" fontId="3" fillId="0" borderId="0" xfId="0" applyNumberFormat="1" applyFont="1"/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wrapText="1"/>
    </xf>
    <xf numFmtId="3" fontId="4" fillId="0" borderId="0" xfId="0" applyNumberFormat="1" applyFont="1"/>
    <xf numFmtId="0" fontId="11" fillId="0" borderId="0" xfId="0" applyFont="1"/>
    <xf numFmtId="0" fontId="3" fillId="0" borderId="0" xfId="0" applyFont="1" applyAlignment="1">
      <alignment vertical="center"/>
    </xf>
    <xf numFmtId="0" fontId="3" fillId="0" borderId="0" xfId="0" quotePrefix="1" applyFont="1" applyAlignment="1">
      <alignment horizontal="right"/>
    </xf>
    <xf numFmtId="169" fontId="3" fillId="0" borderId="0" xfId="2" applyNumberFormat="1" applyFont="1"/>
    <xf numFmtId="169" fontId="3" fillId="0" borderId="2" xfId="2" applyNumberFormat="1" applyFont="1" applyBorder="1"/>
    <xf numFmtId="169" fontId="3" fillId="0" borderId="4" xfId="2" applyNumberFormat="1" applyFont="1" applyBorder="1"/>
    <xf numFmtId="169" fontId="6" fillId="0" borderId="0" xfId="2" applyNumberFormat="1" applyFont="1"/>
    <xf numFmtId="169" fontId="12" fillId="0" borderId="0" xfId="2" applyNumberFormat="1" applyFont="1"/>
    <xf numFmtId="169" fontId="12" fillId="0" borderId="0" xfId="2" applyNumberFormat="1" applyFont="1" applyBorder="1"/>
    <xf numFmtId="0" fontId="0" fillId="0" borderId="2" xfId="0" applyBorder="1"/>
    <xf numFmtId="0" fontId="5" fillId="0" borderId="0" xfId="0" applyFont="1" applyAlignment="1">
      <alignment vertical="top" wrapText="1"/>
    </xf>
    <xf numFmtId="169" fontId="3" fillId="0" borderId="0" xfId="2" applyNumberFormat="1" applyFont="1" applyBorder="1"/>
    <xf numFmtId="0" fontId="3" fillId="0" borderId="0" xfId="0" applyFont="1" applyAlignment="1">
      <alignment vertical="top"/>
    </xf>
    <xf numFmtId="3" fontId="3" fillId="0" borderId="2" xfId="0" applyNumberFormat="1" applyFont="1" applyBorder="1" applyAlignment="1">
      <alignment horizontal="right"/>
    </xf>
    <xf numFmtId="3" fontId="3" fillId="0" borderId="2" xfId="0" applyNumberFormat="1" applyFont="1" applyBorder="1" applyAlignment="1">
      <alignment wrapText="1"/>
    </xf>
    <xf numFmtId="3" fontId="4" fillId="0" borderId="2" xfId="0" applyNumberFormat="1" applyFont="1" applyBorder="1"/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indent="3"/>
    </xf>
    <xf numFmtId="165" fontId="3" fillId="0" borderId="0" xfId="1" applyNumberFormat="1" applyFont="1"/>
    <xf numFmtId="164" fontId="3" fillId="0" borderId="0" xfId="1" applyNumberFormat="1" applyFont="1"/>
    <xf numFmtId="0" fontId="5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quotePrefix="1" applyFont="1" applyAlignment="1">
      <alignment horizontal="left"/>
    </xf>
    <xf numFmtId="0" fontId="15" fillId="0" borderId="0" xfId="0" applyFont="1"/>
    <xf numFmtId="0" fontId="1" fillId="0" borderId="0" xfId="0" applyFont="1" applyAlignment="1">
      <alignment horizontal="left"/>
    </xf>
    <xf numFmtId="168" fontId="4" fillId="0" borderId="0" xfId="1" applyNumberFormat="1" applyFont="1"/>
    <xf numFmtId="168" fontId="4" fillId="0" borderId="0" xfId="0" applyNumberFormat="1" applyFont="1"/>
    <xf numFmtId="0" fontId="5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8" fillId="0" borderId="6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2" xfId="0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justify"/>
    </xf>
    <xf numFmtId="169" fontId="3" fillId="0" borderId="0" xfId="0" applyNumberFormat="1" applyFont="1"/>
    <xf numFmtId="0" fontId="14" fillId="0" borderId="0" xfId="0" applyFont="1" applyAlignment="1">
      <alignment horizontal="left"/>
    </xf>
    <xf numFmtId="0" fontId="17" fillId="0" borderId="0" xfId="0" applyFont="1"/>
    <xf numFmtId="0" fontId="3" fillId="0" borderId="0" xfId="0" applyFont="1" applyAlignment="1">
      <alignment horizontal="left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6" fontId="3" fillId="0" borderId="0" xfId="0" applyNumberFormat="1" applyFont="1" applyAlignment="1">
      <alignment horizontal="left" vertical="center"/>
    </xf>
    <xf numFmtId="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8FA6-2287-431F-82A1-7FBAB32C660C}">
  <sheetPr>
    <pageSetUpPr fitToPage="1"/>
  </sheetPr>
  <dimension ref="A1:P39"/>
  <sheetViews>
    <sheetView tabSelected="1" zoomScaleNormal="100" workbookViewId="0">
      <selection sqref="A1:B1"/>
    </sheetView>
  </sheetViews>
  <sheetFormatPr defaultColWidth="8.7265625" defaultRowHeight="14.5" x14ac:dyDescent="0.35"/>
  <cols>
    <col min="1" max="1" width="6.7265625" style="1" customWidth="1"/>
    <col min="2" max="2" width="33.54296875" style="1" customWidth="1"/>
    <col min="3" max="3" width="19.453125" style="1" customWidth="1"/>
    <col min="4" max="4" width="18.81640625" style="1" customWidth="1"/>
    <col min="5" max="5" width="16.453125" style="1" customWidth="1"/>
    <col min="6" max="6" width="15.81640625" style="1" customWidth="1"/>
    <col min="7" max="7" width="14.54296875" style="1" customWidth="1"/>
    <col min="8" max="8" width="14.1796875" style="1" bestFit="1" customWidth="1"/>
    <col min="9" max="9" width="2.7265625" style="34" bestFit="1" customWidth="1"/>
    <col min="10" max="10" width="8.7265625" style="1"/>
    <col min="11" max="11" width="10.7265625" style="1" customWidth="1"/>
    <col min="12" max="12" width="8.7265625" style="1"/>
    <col min="13" max="13" width="11.81640625" style="1" customWidth="1"/>
    <col min="14" max="14" width="10.26953125" style="2" customWidth="1"/>
    <col min="15" max="15" width="3.1796875" style="2" customWidth="1"/>
    <col min="16" max="16" width="5.26953125" style="1" customWidth="1"/>
    <col min="17" max="16384" width="8.7265625" style="1"/>
  </cols>
  <sheetData>
    <row r="1" spans="1:16" x14ac:dyDescent="0.35">
      <c r="A1" s="115" t="s">
        <v>0</v>
      </c>
      <c r="B1" s="115"/>
      <c r="C1" s="2"/>
      <c r="D1" s="2"/>
      <c r="E1" s="2"/>
      <c r="F1" s="2"/>
      <c r="G1" s="2"/>
      <c r="H1" s="2"/>
      <c r="I1" s="10"/>
      <c r="J1" s="2" t="s">
        <v>1</v>
      </c>
      <c r="K1" s="2"/>
      <c r="L1" s="2"/>
      <c r="M1" s="2"/>
      <c r="O1" s="5"/>
    </row>
    <row r="2" spans="1:16" x14ac:dyDescent="0.35">
      <c r="A2" s="1" t="s">
        <v>2</v>
      </c>
      <c r="B2" s="2" t="s">
        <v>3</v>
      </c>
      <c r="C2" s="40"/>
      <c r="D2" s="40"/>
      <c r="E2" s="40"/>
      <c r="F2" s="40"/>
      <c r="G2" s="40"/>
      <c r="H2" s="40"/>
      <c r="J2" s="5"/>
      <c r="L2" s="2"/>
      <c r="M2" s="2"/>
      <c r="N2" s="5" t="s">
        <v>4</v>
      </c>
      <c r="O2" s="5">
        <v>11</v>
      </c>
      <c r="P2" s="2"/>
    </row>
    <row r="3" spans="1:16" x14ac:dyDescent="0.35">
      <c r="A3" s="2"/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J3" s="2"/>
      <c r="L3" s="2"/>
      <c r="M3" s="2"/>
      <c r="P3" s="2"/>
    </row>
    <row r="4" spans="1:16" x14ac:dyDescent="0.35">
      <c r="B4" s="45" t="s">
        <v>12</v>
      </c>
      <c r="C4" s="45" t="s">
        <v>13</v>
      </c>
      <c r="D4" s="46">
        <v>132510</v>
      </c>
      <c r="E4" s="46">
        <v>52600</v>
      </c>
      <c r="F4" s="46">
        <v>38790</v>
      </c>
      <c r="G4" s="46">
        <v>35570</v>
      </c>
      <c r="H4" s="46">
        <v>5550</v>
      </c>
      <c r="I4" s="3">
        <v>1</v>
      </c>
      <c r="J4" s="1" t="s">
        <v>14</v>
      </c>
    </row>
    <row r="5" spans="1:16" x14ac:dyDescent="0.35">
      <c r="B5" s="45" t="s">
        <v>15</v>
      </c>
      <c r="C5" s="45" t="s">
        <v>16</v>
      </c>
      <c r="D5" s="47">
        <v>22050</v>
      </c>
      <c r="E5" s="47">
        <v>9800</v>
      </c>
      <c r="F5" s="48">
        <v>7840</v>
      </c>
      <c r="G5" s="48">
        <v>1960</v>
      </c>
      <c r="H5" s="48">
        <v>2450</v>
      </c>
      <c r="I5" s="107" t="s">
        <v>17</v>
      </c>
      <c r="J5" s="1" t="s">
        <v>308</v>
      </c>
    </row>
    <row r="6" spans="1:16" ht="14.5" customHeight="1" x14ac:dyDescent="0.35">
      <c r="B6" s="45" t="s">
        <v>18</v>
      </c>
      <c r="C6" s="45" t="s">
        <v>19</v>
      </c>
      <c r="D6" s="49">
        <v>51000</v>
      </c>
      <c r="E6" s="46">
        <v>22400</v>
      </c>
      <c r="F6" s="46">
        <v>16800</v>
      </c>
      <c r="G6" s="46">
        <v>8600</v>
      </c>
      <c r="H6" s="46">
        <v>3200</v>
      </c>
      <c r="I6" s="3">
        <v>2</v>
      </c>
      <c r="J6" s="1" t="s">
        <v>20</v>
      </c>
    </row>
    <row r="7" spans="1:16" x14ac:dyDescent="0.35">
      <c r="B7" s="45" t="s">
        <v>21</v>
      </c>
      <c r="C7" s="45" t="s">
        <v>22</v>
      </c>
      <c r="D7" s="49">
        <v>49700</v>
      </c>
      <c r="E7" s="46">
        <v>25560</v>
      </c>
      <c r="F7" s="46">
        <v>10650</v>
      </c>
      <c r="G7" s="46">
        <v>6390</v>
      </c>
      <c r="H7" s="46">
        <v>7100</v>
      </c>
      <c r="I7" s="3">
        <v>2</v>
      </c>
      <c r="J7" s="114" t="s">
        <v>23</v>
      </c>
      <c r="K7" s="114"/>
      <c r="L7" s="114"/>
      <c r="M7" s="114"/>
    </row>
    <row r="8" spans="1:16" x14ac:dyDescent="0.35">
      <c r="B8" s="45" t="s">
        <v>24</v>
      </c>
      <c r="C8" s="45" t="s">
        <v>25</v>
      </c>
      <c r="D8" s="49">
        <v>17500</v>
      </c>
      <c r="E8" s="46">
        <v>10000</v>
      </c>
      <c r="F8" s="46">
        <v>5000</v>
      </c>
      <c r="G8" s="46">
        <v>1000</v>
      </c>
      <c r="H8" s="46">
        <v>1500</v>
      </c>
      <c r="I8" s="3">
        <v>2</v>
      </c>
      <c r="J8" s="114"/>
      <c r="K8" s="114"/>
      <c r="L8" s="114"/>
      <c r="M8" s="114"/>
    </row>
    <row r="9" spans="1:16" x14ac:dyDescent="0.35">
      <c r="B9" s="45" t="s">
        <v>26</v>
      </c>
      <c r="C9" s="45" t="s">
        <v>16</v>
      </c>
      <c r="D9" s="50">
        <v>45000</v>
      </c>
      <c r="E9" s="51">
        <v>20000</v>
      </c>
      <c r="F9" s="51">
        <v>16000</v>
      </c>
      <c r="G9" s="51">
        <v>4000</v>
      </c>
      <c r="H9" s="51">
        <v>5000</v>
      </c>
      <c r="I9" s="3">
        <v>2</v>
      </c>
    </row>
    <row r="10" spans="1:16" ht="16" customHeight="1" thickBot="1" x14ac:dyDescent="0.4">
      <c r="B10" s="52" t="s">
        <v>27</v>
      </c>
      <c r="C10" s="45"/>
      <c r="D10" s="53">
        <f>(D5+D6+D7+D8+D9+D4)</f>
        <v>317760</v>
      </c>
      <c r="E10" s="48">
        <f>(E5+E6+E7+E8+E9+E4)</f>
        <v>140360</v>
      </c>
      <c r="F10" s="48">
        <f>(F5+F6+F7+F8+F9+F4)</f>
        <v>95080</v>
      </c>
      <c r="G10" s="48">
        <f>(G5+G6+G7+G8+G9+G4)</f>
        <v>57520</v>
      </c>
      <c r="H10" s="54">
        <f>(H5+H6+H7+H8+H9+H4)</f>
        <v>24800</v>
      </c>
      <c r="I10" s="10"/>
    </row>
    <row r="11" spans="1:16" ht="17.149999999999999" customHeight="1" thickTop="1" thickBot="1" x14ac:dyDescent="0.4">
      <c r="A11" s="1" t="s">
        <v>28</v>
      </c>
      <c r="B11" s="52" t="s">
        <v>29</v>
      </c>
      <c r="C11" s="45" t="s">
        <v>30</v>
      </c>
      <c r="D11" s="48">
        <v>24800</v>
      </c>
      <c r="E11" s="51">
        <v>12400</v>
      </c>
      <c r="F11" s="51">
        <v>9920</v>
      </c>
      <c r="G11" s="55">
        <v>2480</v>
      </c>
      <c r="H11" s="45"/>
      <c r="I11" s="3">
        <v>2</v>
      </c>
      <c r="J11" s="1" t="s">
        <v>20</v>
      </c>
      <c r="N11" s="5" t="s">
        <v>4</v>
      </c>
      <c r="O11" s="5">
        <v>4</v>
      </c>
    </row>
    <row r="12" spans="1:16" x14ac:dyDescent="0.35">
      <c r="B12" s="45"/>
      <c r="C12" s="45"/>
      <c r="D12" s="46"/>
      <c r="E12" s="48">
        <f>E10+E11</f>
        <v>152760</v>
      </c>
      <c r="F12" s="48">
        <f>F10+F11</f>
        <v>105000</v>
      </c>
      <c r="G12" s="54">
        <f>G10+G11</f>
        <v>60000</v>
      </c>
      <c r="H12" s="45"/>
      <c r="I12" s="3"/>
    </row>
    <row r="13" spans="1:16" ht="15" thickBot="1" x14ac:dyDescent="0.4">
      <c r="B13" s="52" t="s">
        <v>31</v>
      </c>
      <c r="C13" s="45" t="s">
        <v>32</v>
      </c>
      <c r="D13" s="46">
        <v>60000</v>
      </c>
      <c r="E13" s="51">
        <v>45000</v>
      </c>
      <c r="F13" s="51">
        <v>15000</v>
      </c>
      <c r="G13" s="45"/>
      <c r="H13" s="45"/>
      <c r="I13" s="3">
        <v>1</v>
      </c>
    </row>
    <row r="14" spans="1:16" ht="17.25" customHeight="1" thickBot="1" x14ac:dyDescent="0.4">
      <c r="B14" s="52" t="s">
        <v>33</v>
      </c>
      <c r="C14" s="45"/>
      <c r="D14" s="45"/>
      <c r="E14" s="56">
        <f>E12+E13</f>
        <v>197760</v>
      </c>
      <c r="F14" s="56">
        <f>F12+F13</f>
        <v>120000</v>
      </c>
      <c r="G14" s="45"/>
      <c r="H14" s="45"/>
      <c r="I14" s="3">
        <v>1</v>
      </c>
      <c r="J14" s="34" t="s">
        <v>34</v>
      </c>
      <c r="K14" s="34"/>
      <c r="L14" s="34"/>
      <c r="M14" s="34"/>
    </row>
    <row r="15" spans="1:16" ht="15" thickTop="1" x14ac:dyDescent="0.35">
      <c r="J15" s="34"/>
      <c r="K15" s="34"/>
      <c r="L15" s="34"/>
      <c r="M15" s="34"/>
    </row>
    <row r="16" spans="1:16" x14ac:dyDescent="0.35">
      <c r="A16" s="1" t="s">
        <v>35</v>
      </c>
      <c r="B16" s="1" t="s">
        <v>36</v>
      </c>
      <c r="N16" s="5" t="s">
        <v>4</v>
      </c>
      <c r="O16" s="5">
        <v>2</v>
      </c>
    </row>
    <row r="18" spans="1:15" x14ac:dyDescent="0.35">
      <c r="B18" s="1" t="s">
        <v>37</v>
      </c>
      <c r="C18" s="88">
        <v>197760</v>
      </c>
    </row>
    <row r="19" spans="1:15" x14ac:dyDescent="0.35">
      <c r="B19" s="1" t="s">
        <v>38</v>
      </c>
      <c r="C19" s="1" t="s">
        <v>39</v>
      </c>
      <c r="D19" s="108">
        <f>E14/82400</f>
        <v>2.4</v>
      </c>
      <c r="E19" s="1" t="s">
        <v>40</v>
      </c>
      <c r="F19" s="3">
        <v>1</v>
      </c>
      <c r="J19" s="1" t="s">
        <v>41</v>
      </c>
    </row>
    <row r="21" spans="1:15" ht="14.5" customHeight="1" x14ac:dyDescent="0.35">
      <c r="B21" s="1" t="s">
        <v>42</v>
      </c>
      <c r="C21" s="117" t="s">
        <v>43</v>
      </c>
      <c r="D21" s="57">
        <v>120000</v>
      </c>
      <c r="E21" s="118" t="s">
        <v>44</v>
      </c>
      <c r="F21" s="119">
        <v>0.5</v>
      </c>
      <c r="G21" s="114" t="s">
        <v>45</v>
      </c>
      <c r="H21" s="87">
        <v>1</v>
      </c>
    </row>
    <row r="22" spans="1:15" x14ac:dyDescent="0.35">
      <c r="B22" s="1" t="s">
        <v>46</v>
      </c>
      <c r="C22" s="117"/>
      <c r="D22" s="58">
        <v>240000</v>
      </c>
      <c r="E22" s="118"/>
      <c r="F22" s="119"/>
      <c r="G22" s="114"/>
    </row>
    <row r="23" spans="1:15" x14ac:dyDescent="0.35">
      <c r="J23" s="5"/>
    </row>
    <row r="24" spans="1:15" x14ac:dyDescent="0.35">
      <c r="A24" s="1" t="s">
        <v>47</v>
      </c>
      <c r="C24" s="1" t="s">
        <v>48</v>
      </c>
      <c r="E24" s="1" t="s">
        <v>49</v>
      </c>
      <c r="J24" s="5"/>
      <c r="N24" s="5" t="s">
        <v>4</v>
      </c>
      <c r="O24" s="5">
        <v>4</v>
      </c>
    </row>
    <row r="25" spans="1:15" x14ac:dyDescent="0.35">
      <c r="B25" s="1" t="s">
        <v>50</v>
      </c>
      <c r="C25" s="68">
        <v>78500</v>
      </c>
      <c r="D25" s="1" t="s">
        <v>51</v>
      </c>
      <c r="E25" s="59">
        <v>245000</v>
      </c>
      <c r="J25" s="114" t="s">
        <v>52</v>
      </c>
      <c r="K25" s="114"/>
      <c r="L25" s="114"/>
      <c r="M25" s="114"/>
    </row>
    <row r="26" spans="1:15" x14ac:dyDescent="0.35">
      <c r="B26" s="1" t="s">
        <v>53</v>
      </c>
      <c r="C26" s="108">
        <f>D19</f>
        <v>2.4</v>
      </c>
      <c r="E26" s="16">
        <f>F21</f>
        <v>0.5</v>
      </c>
      <c r="J26" s="114"/>
      <c r="K26" s="114"/>
      <c r="L26" s="114"/>
      <c r="M26" s="114"/>
    </row>
    <row r="27" spans="1:15" x14ac:dyDescent="0.35">
      <c r="B27" s="1" t="s">
        <v>54</v>
      </c>
      <c r="C27" s="59">
        <f>C25*C26</f>
        <v>188400</v>
      </c>
      <c r="D27" s="87">
        <v>1</v>
      </c>
      <c r="E27" s="59">
        <f>E25*E26</f>
        <v>122500</v>
      </c>
      <c r="F27" s="87">
        <v>1</v>
      </c>
      <c r="J27" s="114"/>
      <c r="K27" s="114"/>
      <c r="L27" s="114"/>
      <c r="M27" s="114"/>
    </row>
    <row r="28" spans="1:15" x14ac:dyDescent="0.35">
      <c r="B28" s="1" t="s">
        <v>55</v>
      </c>
      <c r="C28" s="59">
        <v>195120</v>
      </c>
      <c r="D28" s="2"/>
      <c r="E28" s="59">
        <v>119300</v>
      </c>
      <c r="F28" s="2"/>
      <c r="J28" s="5"/>
    </row>
    <row r="29" spans="1:15" x14ac:dyDescent="0.35">
      <c r="C29" s="59">
        <f>(C27-C28)</f>
        <v>-6720</v>
      </c>
      <c r="D29" s="112" t="s">
        <v>56</v>
      </c>
      <c r="E29" s="59">
        <f>E27-E28</f>
        <v>3200</v>
      </c>
      <c r="F29" s="112" t="s">
        <v>56</v>
      </c>
      <c r="J29" s="114" t="s">
        <v>57</v>
      </c>
      <c r="K29" s="114"/>
      <c r="L29" s="114"/>
      <c r="M29" s="114"/>
    </row>
    <row r="30" spans="1:15" x14ac:dyDescent="0.35">
      <c r="C30" s="109" t="str">
        <f>IF(C29&lt;0,"under-absorbed","over-absorbed")</f>
        <v>under-absorbed</v>
      </c>
      <c r="D30" s="87">
        <v>1</v>
      </c>
      <c r="E30" s="109" t="str">
        <f>IF(E29&lt;0,"under-absorbed","over-absorbed")</f>
        <v>over-absorbed</v>
      </c>
      <c r="F30" s="87">
        <v>1</v>
      </c>
      <c r="J30" s="114"/>
      <c r="K30" s="114"/>
      <c r="L30" s="114"/>
      <c r="M30" s="114"/>
    </row>
    <row r="31" spans="1:15" x14ac:dyDescent="0.35">
      <c r="C31" s="108"/>
      <c r="J31" s="114"/>
      <c r="K31" s="114"/>
      <c r="L31" s="114"/>
      <c r="M31" s="114"/>
    </row>
    <row r="32" spans="1:15" x14ac:dyDescent="0.35">
      <c r="C32" s="108"/>
      <c r="J32" s="5"/>
    </row>
    <row r="33" spans="2:15" x14ac:dyDescent="0.35">
      <c r="J33" s="5"/>
    </row>
    <row r="34" spans="2:15" ht="14.5" customHeight="1" x14ac:dyDescent="0.35">
      <c r="B34" s="116"/>
      <c r="C34" s="116"/>
      <c r="E34" s="59"/>
      <c r="F34" s="3"/>
      <c r="J34" s="5"/>
      <c r="K34" s="24"/>
      <c r="L34" s="24"/>
      <c r="M34" s="24"/>
      <c r="N34" s="1"/>
      <c r="O34" s="1"/>
    </row>
    <row r="35" spans="2:15" ht="14.5" customHeight="1" x14ac:dyDescent="0.35">
      <c r="G35" s="5"/>
      <c r="I35" s="3"/>
    </row>
    <row r="36" spans="2:15" x14ac:dyDescent="0.35">
      <c r="I36" s="3"/>
    </row>
    <row r="38" spans="2:15" ht="16.5" customHeight="1" x14ac:dyDescent="0.35">
      <c r="F38" s="60"/>
      <c r="G38" s="3"/>
    </row>
    <row r="39" spans="2:15" x14ac:dyDescent="0.35">
      <c r="I39" s="3"/>
    </row>
  </sheetData>
  <mergeCells count="9">
    <mergeCell ref="J29:M31"/>
    <mergeCell ref="A1:B1"/>
    <mergeCell ref="B34:C34"/>
    <mergeCell ref="J25:M27"/>
    <mergeCell ref="C21:C22"/>
    <mergeCell ref="E21:E22"/>
    <mergeCell ref="F21:F22"/>
    <mergeCell ref="G21:G22"/>
    <mergeCell ref="J7:M8"/>
  </mergeCells>
  <printOptions gridLine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D4FF-16F1-44D9-AEE0-3DCB3C7AA3BD}">
  <sheetPr>
    <pageSetUpPr fitToPage="1"/>
  </sheetPr>
  <dimension ref="A1:AA49"/>
  <sheetViews>
    <sheetView zoomScaleNormal="100" workbookViewId="0">
      <selection sqref="A1:B1"/>
    </sheetView>
  </sheetViews>
  <sheetFormatPr defaultRowHeight="14.5" x14ac:dyDescent="0.35"/>
  <cols>
    <col min="1" max="1" width="6.26953125" bestFit="1" customWidth="1"/>
    <col min="2" max="2" width="43.54296875" customWidth="1"/>
    <col min="3" max="3" width="10.26953125" customWidth="1"/>
    <col min="4" max="4" width="2.54296875" customWidth="1"/>
    <col min="5" max="5" width="10.54296875" customWidth="1"/>
    <col min="6" max="6" width="3.26953125" customWidth="1"/>
    <col min="8" max="8" width="9.81640625" customWidth="1"/>
    <col min="11" max="11" width="9.1796875" customWidth="1"/>
    <col min="12" max="12" width="9.7265625" bestFit="1" customWidth="1"/>
    <col min="13" max="13" width="3.453125" bestFit="1" customWidth="1"/>
  </cols>
  <sheetData>
    <row r="1" spans="1:27" x14ac:dyDescent="0.35">
      <c r="A1" s="120" t="s">
        <v>58</v>
      </c>
      <c r="B1" s="120"/>
    </row>
    <row r="2" spans="1:27" x14ac:dyDescent="0.35">
      <c r="A2" s="2"/>
      <c r="B2" s="2"/>
      <c r="C2" s="2"/>
      <c r="D2" s="2"/>
      <c r="E2" s="2"/>
      <c r="F2" s="2"/>
      <c r="G2" s="65" t="s">
        <v>59</v>
      </c>
      <c r="H2" s="65"/>
      <c r="I2" s="65"/>
      <c r="J2" s="65"/>
      <c r="L2" s="5" t="s">
        <v>60</v>
      </c>
      <c r="M2" s="5">
        <v>12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4.5" customHeight="1" x14ac:dyDescent="0.35">
      <c r="A3" s="1" t="s">
        <v>61</v>
      </c>
      <c r="B3" s="2" t="s">
        <v>62</v>
      </c>
      <c r="C3" s="2"/>
      <c r="D3" s="2"/>
      <c r="E3" s="2"/>
      <c r="F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35">
      <c r="A4" s="1"/>
      <c r="B4" s="1"/>
      <c r="C4" s="61" t="s">
        <v>63</v>
      </c>
      <c r="D4" s="61"/>
      <c r="E4" s="61" t="s">
        <v>63</v>
      </c>
      <c r="F4" s="1"/>
      <c r="G4" s="24"/>
      <c r="H4" s="24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35">
      <c r="A5" s="1"/>
      <c r="B5" s="1" t="s">
        <v>64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35">
      <c r="A6" s="1"/>
      <c r="B6" s="1" t="s">
        <v>65</v>
      </c>
      <c r="C6" s="62">
        <v>32550</v>
      </c>
      <c r="D6" s="3">
        <v>1</v>
      </c>
      <c r="E6" s="1"/>
      <c r="F6" s="3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35">
      <c r="A7" s="1"/>
      <c r="B7" s="1" t="s">
        <v>66</v>
      </c>
      <c r="C7" s="62">
        <v>16800</v>
      </c>
      <c r="D7" s="3">
        <v>2</v>
      </c>
      <c r="E7" s="1"/>
      <c r="F7" s="3"/>
      <c r="G7" s="1" t="s">
        <v>67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35">
      <c r="A8" s="1"/>
      <c r="B8" s="1" t="s">
        <v>68</v>
      </c>
      <c r="C8" s="78">
        <v>1974</v>
      </c>
      <c r="D8" s="3">
        <v>1</v>
      </c>
      <c r="E8" s="26">
        <f>(C6+C7+C8)</f>
        <v>51324</v>
      </c>
      <c r="F8" s="3"/>
      <c r="G8" s="1"/>
      <c r="H8" s="1"/>
      <c r="I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35">
      <c r="A9" s="1"/>
      <c r="B9" s="1"/>
      <c r="C9" s="1"/>
      <c r="D9" s="1"/>
      <c r="E9" s="1"/>
      <c r="F9" s="3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x14ac:dyDescent="0.35">
      <c r="A10" s="1"/>
      <c r="B10" s="1" t="s">
        <v>69</v>
      </c>
      <c r="C10" s="1"/>
      <c r="D10" s="1"/>
      <c r="E10" s="1"/>
      <c r="F10" s="34"/>
      <c r="G10" s="121" t="s">
        <v>70</v>
      </c>
      <c r="H10" s="121"/>
      <c r="I10" s="121"/>
      <c r="J10" s="121"/>
      <c r="K10" s="1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x14ac:dyDescent="0.35">
      <c r="A11" s="1"/>
      <c r="B11" s="1" t="s">
        <v>71</v>
      </c>
      <c r="C11" s="63">
        <v>2160</v>
      </c>
      <c r="D11" s="3">
        <v>1</v>
      </c>
      <c r="E11" s="1"/>
      <c r="F11" s="3"/>
      <c r="G11" s="121"/>
      <c r="H11" s="121"/>
      <c r="I11" s="121"/>
      <c r="J11" s="121"/>
      <c r="K11" s="12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 t="s">
        <v>72</v>
      </c>
      <c r="C12" s="63">
        <f>22*100</f>
        <v>2200</v>
      </c>
      <c r="D12" s="42" t="s">
        <v>56</v>
      </c>
      <c r="E12" s="26"/>
      <c r="F12" s="42"/>
      <c r="G12" s="1"/>
      <c r="H12" s="1"/>
      <c r="I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 t="s">
        <v>73</v>
      </c>
      <c r="C13" s="79">
        <f>25*33</f>
        <v>825</v>
      </c>
      <c r="D13" s="3">
        <v>1</v>
      </c>
      <c r="E13" s="26">
        <f>SUM(C11:C13)</f>
        <v>5185</v>
      </c>
      <c r="F13" s="3"/>
      <c r="G13" s="1" t="s">
        <v>74</v>
      </c>
      <c r="H13" s="1"/>
      <c r="I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3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 t="s">
        <v>75</v>
      </c>
      <c r="C15" s="1"/>
      <c r="D15" s="1"/>
      <c r="E15" s="78">
        <v>2091</v>
      </c>
      <c r="F15" s="42" t="s">
        <v>56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3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2" t="s">
        <v>76</v>
      </c>
      <c r="C17" s="1"/>
      <c r="D17" s="1"/>
      <c r="E17" s="64">
        <v>58600</v>
      </c>
      <c r="F17" s="3">
        <v>1</v>
      </c>
      <c r="G17" s="1" t="s">
        <v>77</v>
      </c>
      <c r="H17" s="1"/>
      <c r="I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9" customHeight="1" x14ac:dyDescent="0.35">
      <c r="A18" s="1"/>
      <c r="B18" s="1"/>
      <c r="C18" s="1"/>
      <c r="D18" s="1"/>
      <c r="E18" s="1"/>
      <c r="F18" s="3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 t="s">
        <v>78</v>
      </c>
      <c r="C19" s="1"/>
      <c r="D19" s="1"/>
      <c r="E19" s="1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 t="s">
        <v>79</v>
      </c>
      <c r="C20" s="1">
        <v>240</v>
      </c>
      <c r="D20" s="3">
        <v>1</v>
      </c>
      <c r="E20" s="1"/>
      <c r="F20" s="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 t="s">
        <v>80</v>
      </c>
      <c r="C21" s="27">
        <v>8400</v>
      </c>
      <c r="D21" s="3">
        <v>1</v>
      </c>
      <c r="E21" s="27">
        <f>C20+C21</f>
        <v>8640</v>
      </c>
      <c r="F21" s="3"/>
      <c r="G21" s="1"/>
      <c r="H21" s="1"/>
      <c r="I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7.5" customHeight="1" x14ac:dyDescent="0.35">
      <c r="A22" s="1"/>
      <c r="B22" s="1"/>
      <c r="C22" s="1"/>
      <c r="D22" s="1"/>
      <c r="E22" s="1"/>
      <c r="F22" s="3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 t="s">
        <v>81</v>
      </c>
      <c r="C23" s="1"/>
      <c r="D23" s="1"/>
      <c r="E23" s="26">
        <f>E17+E21</f>
        <v>67240</v>
      </c>
      <c r="F23" s="3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7.5" customHeight="1" x14ac:dyDescent="0.35">
      <c r="A24" s="1"/>
      <c r="B24" s="1"/>
      <c r="C24" s="1"/>
      <c r="D24" s="1"/>
      <c r="E24" s="1"/>
      <c r="F24" s="3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 t="s">
        <v>82</v>
      </c>
      <c r="C25" s="1"/>
      <c r="D25" s="1"/>
      <c r="E25" s="27">
        <v>16810</v>
      </c>
      <c r="F25" s="3">
        <v>2</v>
      </c>
      <c r="G25" s="1" t="s">
        <v>67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3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2" t="s">
        <v>83</v>
      </c>
      <c r="C27" s="1"/>
      <c r="D27" s="1"/>
      <c r="E27" s="80">
        <f>E23+E25</f>
        <v>84050</v>
      </c>
      <c r="F27" s="3">
        <v>1</v>
      </c>
      <c r="G27" s="114" t="s">
        <v>84</v>
      </c>
      <c r="H27" s="114"/>
      <c r="I27" s="114"/>
      <c r="J27" s="114"/>
      <c r="K27" s="114"/>
      <c r="L27" s="114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0.5" customHeight="1" x14ac:dyDescent="0.35">
      <c r="A28" s="1"/>
      <c r="B28" s="1"/>
      <c r="C28" s="1"/>
      <c r="D28" s="1"/>
      <c r="E28" s="1"/>
      <c r="F28" s="1"/>
      <c r="G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 t="s">
        <v>85</v>
      </c>
      <c r="B29" s="1" t="s">
        <v>86</v>
      </c>
      <c r="C29" s="1"/>
      <c r="D29" s="1"/>
      <c r="E29" s="1"/>
      <c r="F29" s="1"/>
      <c r="G29" s="1"/>
      <c r="H29" s="1"/>
      <c r="I29" s="1"/>
      <c r="J29" s="1"/>
      <c r="K29" s="5"/>
      <c r="L29" s="5" t="s">
        <v>60</v>
      </c>
      <c r="M29" s="5">
        <v>3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1.1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 t="s">
        <v>87</v>
      </c>
      <c r="D31" s="5">
        <v>2</v>
      </c>
      <c r="E31" s="5" t="s">
        <v>67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9.65" customHeight="1" x14ac:dyDescent="0.35">
      <c r="A32" s="1"/>
      <c r="B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 t="s">
        <v>88</v>
      </c>
      <c r="D33" s="5">
        <v>1</v>
      </c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20" t="s">
        <v>58</v>
      </c>
      <c r="B34" s="120"/>
      <c r="G34" s="65" t="s">
        <v>59</v>
      </c>
      <c r="H34" s="65"/>
      <c r="K34" s="65"/>
      <c r="L34" s="5" t="s">
        <v>60</v>
      </c>
      <c r="M34" s="5">
        <v>2</v>
      </c>
    </row>
    <row r="35" spans="1:27" x14ac:dyDescent="0.35">
      <c r="A35" s="1" t="s">
        <v>89</v>
      </c>
      <c r="B35" s="1" t="s">
        <v>90</v>
      </c>
      <c r="C35" s="66"/>
      <c r="D35" s="66"/>
      <c r="E35" s="66"/>
      <c r="F35" s="3">
        <v>1</v>
      </c>
      <c r="H35" s="1"/>
      <c r="I35" s="1"/>
      <c r="J35" s="1"/>
      <c r="K35" s="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66" t="s">
        <v>91</v>
      </c>
      <c r="C36" s="66"/>
      <c r="D36" s="66"/>
      <c r="E36" s="66"/>
      <c r="F36" s="3">
        <v>1</v>
      </c>
      <c r="G36" s="1"/>
      <c r="H36" s="1"/>
      <c r="I36" s="1"/>
      <c r="J36" s="1"/>
      <c r="K36" s="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66"/>
      <c r="C37" s="66"/>
      <c r="D37" s="66"/>
      <c r="E37" s="66"/>
      <c r="F37" s="66"/>
      <c r="G37" s="1"/>
      <c r="H37" s="1"/>
      <c r="I37" s="1"/>
      <c r="J37" s="1"/>
      <c r="K37" s="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 t="s">
        <v>92</v>
      </c>
      <c r="B38" s="66" t="s">
        <v>93</v>
      </c>
      <c r="C38" s="66"/>
      <c r="D38" s="66"/>
      <c r="E38" s="66"/>
      <c r="F38" s="66"/>
      <c r="G38" s="1" t="s">
        <v>94</v>
      </c>
      <c r="H38" s="1"/>
      <c r="I38" s="1"/>
      <c r="J38" s="1"/>
      <c r="K38" s="5"/>
      <c r="L38" s="5" t="s">
        <v>60</v>
      </c>
      <c r="M38" s="5">
        <v>2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66" t="s">
        <v>95</v>
      </c>
      <c r="C39" s="66"/>
      <c r="D39" s="66"/>
      <c r="E39" s="66"/>
      <c r="F39" s="66"/>
      <c r="G39" s="1"/>
      <c r="H39" s="1"/>
      <c r="I39" s="1"/>
      <c r="J39" s="1"/>
      <c r="K39" s="5"/>
      <c r="L39" s="5"/>
      <c r="M39" s="5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66" t="s">
        <v>96</v>
      </c>
      <c r="C40" s="66"/>
      <c r="D40" s="66"/>
      <c r="E40" s="66"/>
      <c r="F40" s="66"/>
      <c r="G40" s="66"/>
      <c r="H40" s="6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66" t="s">
        <v>97</v>
      </c>
      <c r="C41" s="66"/>
      <c r="D41" s="66"/>
      <c r="E41" s="66"/>
      <c r="F41" s="66"/>
      <c r="G41" s="66"/>
      <c r="H41" s="6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66" t="s">
        <v>98</v>
      </c>
      <c r="C42" s="66"/>
      <c r="D42" s="66"/>
      <c r="E42" s="66"/>
      <c r="F42" s="66"/>
      <c r="G42" s="66"/>
      <c r="H42" s="6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66" t="s">
        <v>99</v>
      </c>
      <c r="C43" s="66"/>
      <c r="D43" s="66"/>
      <c r="E43" s="66"/>
      <c r="F43" s="66"/>
      <c r="G43" s="66"/>
      <c r="H43" s="6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66"/>
      <c r="C44" s="66"/>
      <c r="D44" s="66"/>
      <c r="E44" s="66"/>
      <c r="F44" s="66"/>
      <c r="G44" s="66"/>
      <c r="H44" s="6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66" t="s">
        <v>100</v>
      </c>
      <c r="C45" s="66"/>
      <c r="D45" s="66"/>
      <c r="E45" s="66"/>
      <c r="F45" s="66"/>
      <c r="G45" s="66"/>
      <c r="H45" s="6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14" x14ac:dyDescent="0.35">
      <c r="A49" s="1"/>
      <c r="B49" s="1"/>
      <c r="C49" s="1"/>
      <c r="D49" s="1"/>
      <c r="E49" s="1"/>
      <c r="F49" s="1"/>
      <c r="J49" s="1"/>
      <c r="K49" s="1"/>
      <c r="L49" s="1"/>
      <c r="M49" s="1"/>
      <c r="N49" s="1"/>
    </row>
  </sheetData>
  <mergeCells count="4">
    <mergeCell ref="A34:B34"/>
    <mergeCell ref="A1:B1"/>
    <mergeCell ref="G27:L27"/>
    <mergeCell ref="G10:K11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027B-D9DA-4104-B6F4-B4857B445B83}">
  <sheetPr>
    <pageSetUpPr fitToPage="1"/>
  </sheetPr>
  <dimension ref="A1:P22"/>
  <sheetViews>
    <sheetView workbookViewId="0"/>
  </sheetViews>
  <sheetFormatPr defaultColWidth="8.7265625" defaultRowHeight="14.5" x14ac:dyDescent="0.35"/>
  <cols>
    <col min="1" max="1" width="6" style="1" customWidth="1"/>
    <col min="2" max="2" width="24.1796875" style="1" customWidth="1"/>
    <col min="3" max="3" width="22" style="1" customWidth="1"/>
    <col min="4" max="4" width="10.1796875" style="1" customWidth="1"/>
    <col min="5" max="5" width="3.81640625" style="3" customWidth="1"/>
    <col min="6" max="6" width="10.1796875" style="1" customWidth="1"/>
    <col min="7" max="7" width="7.453125" style="5" customWidth="1"/>
    <col min="8" max="8" width="14.7265625" style="1" customWidth="1"/>
    <col min="9" max="9" width="21.453125" style="1" customWidth="1"/>
    <col min="10" max="10" width="11.1796875" style="1" bestFit="1" customWidth="1"/>
    <col min="11" max="11" width="2.1796875" style="1" bestFit="1" customWidth="1"/>
    <col min="12" max="12" width="10.26953125" style="1" customWidth="1"/>
    <col min="13" max="15" width="8.7265625" style="1"/>
    <col min="16" max="16" width="8.7265625" style="5"/>
    <col min="17" max="16384" width="8.7265625" style="1"/>
  </cols>
  <sheetData>
    <row r="1" spans="1:11" x14ac:dyDescent="0.35">
      <c r="A1" s="2" t="s">
        <v>101</v>
      </c>
      <c r="H1" s="2" t="s">
        <v>59</v>
      </c>
      <c r="J1" s="5" t="s">
        <v>60</v>
      </c>
      <c r="K1" s="5">
        <v>6</v>
      </c>
    </row>
    <row r="2" spans="1:11" x14ac:dyDescent="0.35">
      <c r="A2" s="1" t="s">
        <v>102</v>
      </c>
      <c r="B2" s="120" t="s">
        <v>103</v>
      </c>
      <c r="C2" s="120"/>
      <c r="D2" s="120"/>
      <c r="E2" s="120"/>
      <c r="F2" s="120"/>
      <c r="G2" s="120"/>
      <c r="H2" s="120"/>
    </row>
    <row r="3" spans="1:11" x14ac:dyDescent="0.35">
      <c r="A3" s="2"/>
      <c r="D3" s="67" t="s">
        <v>104</v>
      </c>
      <c r="E3" s="91"/>
      <c r="F3" s="67" t="s">
        <v>104</v>
      </c>
      <c r="H3" s="2"/>
    </row>
    <row r="4" spans="1:11" x14ac:dyDescent="0.35">
      <c r="B4" s="1" t="s">
        <v>105</v>
      </c>
      <c r="F4" s="1">
        <f>151-6</f>
        <v>145</v>
      </c>
      <c r="G4" s="91">
        <v>1</v>
      </c>
    </row>
    <row r="6" spans="1:11" ht="14.5" customHeight="1" x14ac:dyDescent="0.35">
      <c r="B6" s="8" t="s">
        <v>106</v>
      </c>
      <c r="H6" s="114" t="s">
        <v>107</v>
      </c>
      <c r="I6" s="114"/>
      <c r="J6" s="24"/>
    </row>
    <row r="7" spans="1:11" x14ac:dyDescent="0.35">
      <c r="B7" s="1" t="s">
        <v>108</v>
      </c>
      <c r="D7" s="1">
        <v>6</v>
      </c>
      <c r="E7" s="4" t="s">
        <v>109</v>
      </c>
      <c r="H7" s="114"/>
      <c r="I7" s="114"/>
      <c r="J7" s="24"/>
    </row>
    <row r="8" spans="1:11" x14ac:dyDescent="0.35">
      <c r="B8" s="1" t="s">
        <v>110</v>
      </c>
      <c r="D8" s="9">
        <v>9</v>
      </c>
      <c r="E8" s="3">
        <v>1</v>
      </c>
      <c r="F8" s="9">
        <f>D7+D8</f>
        <v>15</v>
      </c>
      <c r="H8" s="114"/>
      <c r="I8" s="114"/>
    </row>
    <row r="9" spans="1:11" x14ac:dyDescent="0.35">
      <c r="F9" s="1">
        <f>F4+F8</f>
        <v>160</v>
      </c>
      <c r="H9" s="24"/>
      <c r="I9" s="24"/>
    </row>
    <row r="11" spans="1:11" x14ac:dyDescent="0.35">
      <c r="B11" s="8" t="s">
        <v>111</v>
      </c>
    </row>
    <row r="12" spans="1:11" x14ac:dyDescent="0.35">
      <c r="B12" s="1" t="s">
        <v>112</v>
      </c>
      <c r="D12" s="1">
        <v>20</v>
      </c>
      <c r="E12" s="4" t="s">
        <v>109</v>
      </c>
    </row>
    <row r="13" spans="1:11" x14ac:dyDescent="0.35">
      <c r="B13" s="1" t="s">
        <v>113</v>
      </c>
      <c r="D13" s="9">
        <v>30</v>
      </c>
      <c r="E13" s="3">
        <v>1</v>
      </c>
      <c r="F13" s="1">
        <f>D12+D13</f>
        <v>50</v>
      </c>
    </row>
    <row r="15" spans="1:11" x14ac:dyDescent="0.35">
      <c r="B15" s="1" t="s">
        <v>114</v>
      </c>
      <c r="E15" s="2"/>
      <c r="F15" s="1">
        <v>55</v>
      </c>
      <c r="G15" s="3">
        <v>1</v>
      </c>
    </row>
    <row r="16" spans="1:11" x14ac:dyDescent="0.35">
      <c r="B16" s="1" t="s">
        <v>115</v>
      </c>
      <c r="F16" s="43">
        <v>55</v>
      </c>
    </row>
    <row r="18" spans="2:6" x14ac:dyDescent="0.35">
      <c r="B18" s="8" t="s">
        <v>116</v>
      </c>
    </row>
    <row r="19" spans="2:6" x14ac:dyDescent="0.35">
      <c r="B19" s="1" t="s">
        <v>117</v>
      </c>
      <c r="D19" s="1">
        <f>F16*2/5</f>
        <v>22</v>
      </c>
      <c r="E19" s="4" t="s">
        <v>109</v>
      </c>
    </row>
    <row r="20" spans="2:6" x14ac:dyDescent="0.35">
      <c r="B20" s="1" t="s">
        <v>118</v>
      </c>
      <c r="D20" s="9">
        <f>F16*3/5</f>
        <v>33</v>
      </c>
      <c r="E20" s="3">
        <v>1</v>
      </c>
      <c r="F20" s="9">
        <f>D19+D20</f>
        <v>55</v>
      </c>
    </row>
    <row r="22" spans="2:6" x14ac:dyDescent="0.35">
      <c r="B22" s="5" t="s">
        <v>119</v>
      </c>
      <c r="D22" s="7"/>
    </row>
  </sheetData>
  <mergeCells count="2">
    <mergeCell ref="H6:I8"/>
    <mergeCell ref="B2:H2"/>
  </mergeCells>
  <printOptions gridLines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EEAE5-7B04-4933-BDE2-6FFBF7333A9A}">
  <sheetPr>
    <pageSetUpPr fitToPage="1"/>
  </sheetPr>
  <dimension ref="A1:U95"/>
  <sheetViews>
    <sheetView workbookViewId="0"/>
  </sheetViews>
  <sheetFormatPr defaultRowHeight="14.5" x14ac:dyDescent="0.35"/>
  <cols>
    <col min="1" max="1" width="6.7265625" customWidth="1"/>
    <col min="2" max="2" width="8.81640625" customWidth="1"/>
    <col min="3" max="3" width="19.54296875" bestFit="1" customWidth="1"/>
    <col min="4" max="4" width="6.1796875" bestFit="1" customWidth="1"/>
    <col min="5" max="5" width="3.453125" customWidth="1"/>
    <col min="6" max="6" width="6.81640625" bestFit="1" customWidth="1"/>
    <col min="7" max="7" width="3.26953125" customWidth="1"/>
    <col min="8" max="8" width="8.26953125" bestFit="1" customWidth="1"/>
    <col min="9" max="9" width="3.1796875" bestFit="1" customWidth="1"/>
    <col min="10" max="10" width="2.7265625" customWidth="1"/>
    <col min="11" max="11" width="7.1796875" customWidth="1"/>
    <col min="12" max="12" width="19.453125" customWidth="1"/>
    <col min="13" max="13" width="6.1796875" bestFit="1" customWidth="1"/>
    <col min="14" max="14" width="2.453125" customWidth="1"/>
    <col min="15" max="15" width="6.81640625" bestFit="1" customWidth="1"/>
    <col min="16" max="16" width="3" customWidth="1"/>
    <col min="17" max="17" width="8.26953125" bestFit="1" customWidth="1"/>
    <col min="18" max="18" width="3.26953125" bestFit="1" customWidth="1"/>
    <col min="19" max="19" width="2.54296875" customWidth="1"/>
    <col min="20" max="20" width="5.26953125" customWidth="1"/>
  </cols>
  <sheetData>
    <row r="1" spans="1:21" s="1" customFormat="1" x14ac:dyDescent="0.35">
      <c r="A1" s="2" t="s">
        <v>120</v>
      </c>
      <c r="F1" s="7"/>
      <c r="G1" s="7"/>
      <c r="I1" s="6"/>
      <c r="R1" s="2"/>
    </row>
    <row r="2" spans="1:21" s="1" customFormat="1" x14ac:dyDescent="0.35">
      <c r="A2" s="1" t="s">
        <v>121</v>
      </c>
      <c r="B2" s="2" t="s">
        <v>122</v>
      </c>
      <c r="C2" s="2"/>
      <c r="D2" s="4" t="s">
        <v>109</v>
      </c>
      <c r="E2" s="4"/>
      <c r="F2" s="10"/>
      <c r="G2" s="10"/>
      <c r="H2" s="2"/>
      <c r="I2" s="6"/>
      <c r="K2" s="2" t="s">
        <v>123</v>
      </c>
      <c r="L2" s="2"/>
      <c r="M2" s="4" t="s">
        <v>109</v>
      </c>
      <c r="N2" s="4"/>
      <c r="O2" s="10"/>
      <c r="P2" s="10"/>
      <c r="Q2" s="5" t="s">
        <v>60</v>
      </c>
      <c r="S2" s="5">
        <v>6</v>
      </c>
      <c r="U2" s="5"/>
    </row>
    <row r="3" spans="1:21" s="1" customFormat="1" x14ac:dyDescent="0.35">
      <c r="B3" s="2"/>
      <c r="C3" s="2"/>
      <c r="D3" s="2"/>
      <c r="E3" s="2"/>
      <c r="F3" s="10"/>
      <c r="G3" s="10"/>
      <c r="H3" s="2"/>
      <c r="I3" s="6"/>
      <c r="K3" s="2"/>
      <c r="L3" s="2"/>
      <c r="M3" s="2"/>
      <c r="N3" s="2"/>
      <c r="O3" s="10"/>
      <c r="P3" s="10"/>
      <c r="Q3" s="2"/>
      <c r="U3" s="5"/>
    </row>
    <row r="4" spans="1:21" s="1" customFormat="1" x14ac:dyDescent="0.35">
      <c r="B4" s="2" t="s">
        <v>124</v>
      </c>
      <c r="C4" s="2" t="s">
        <v>125</v>
      </c>
      <c r="D4" s="2" t="s">
        <v>126</v>
      </c>
      <c r="E4" s="2"/>
      <c r="F4" s="10" t="s">
        <v>127</v>
      </c>
      <c r="G4" s="10"/>
      <c r="H4" s="2" t="s">
        <v>128</v>
      </c>
      <c r="I4" s="4" t="s">
        <v>109</v>
      </c>
      <c r="K4" s="2" t="s">
        <v>124</v>
      </c>
      <c r="L4" s="2" t="s">
        <v>125</v>
      </c>
      <c r="M4" s="2" t="s">
        <v>126</v>
      </c>
      <c r="N4" s="2"/>
      <c r="O4" s="10" t="s">
        <v>127</v>
      </c>
      <c r="P4" s="10"/>
      <c r="Q4" s="2" t="s">
        <v>128</v>
      </c>
      <c r="R4" s="42" t="s">
        <v>56</v>
      </c>
      <c r="S4" s="2"/>
      <c r="U4" s="5"/>
    </row>
    <row r="5" spans="1:21" s="1" customFormat="1" x14ac:dyDescent="0.35">
      <c r="B5" s="11">
        <v>45292</v>
      </c>
      <c r="C5" s="1" t="s">
        <v>129</v>
      </c>
      <c r="F5" s="12"/>
      <c r="G5" s="12"/>
      <c r="H5" s="1">
        <v>15</v>
      </c>
      <c r="I5" s="1" t="s">
        <v>130</v>
      </c>
      <c r="J5" s="4" t="s">
        <v>109</v>
      </c>
      <c r="K5" s="11">
        <v>45292</v>
      </c>
      <c r="L5" s="1" t="s">
        <v>129</v>
      </c>
      <c r="Q5" s="1">
        <v>18</v>
      </c>
      <c r="R5" s="1" t="s">
        <v>131</v>
      </c>
      <c r="S5" s="3">
        <v>1</v>
      </c>
    </row>
    <row r="6" spans="1:21" s="1" customFormat="1" x14ac:dyDescent="0.35">
      <c r="B6" s="11">
        <v>45657</v>
      </c>
      <c r="C6" s="1" t="s">
        <v>132</v>
      </c>
      <c r="F6" s="13">
        <v>20</v>
      </c>
      <c r="G6" s="4" t="s">
        <v>109</v>
      </c>
      <c r="H6" s="1">
        <f>H5+F6</f>
        <v>35</v>
      </c>
      <c r="I6" s="1" t="s">
        <v>130</v>
      </c>
      <c r="K6" s="11">
        <v>45657</v>
      </c>
      <c r="L6" s="1" t="s">
        <v>132</v>
      </c>
      <c r="O6" s="1">
        <v>30</v>
      </c>
      <c r="P6" s="3">
        <v>1</v>
      </c>
      <c r="Q6" s="1">
        <f>O6-Q5</f>
        <v>12</v>
      </c>
      <c r="R6" s="1" t="s">
        <v>130</v>
      </c>
    </row>
    <row r="7" spans="1:21" s="1" customFormat="1" x14ac:dyDescent="0.35">
      <c r="B7" s="11">
        <v>45657</v>
      </c>
      <c r="C7" s="1" t="s">
        <v>133</v>
      </c>
      <c r="F7" s="13">
        <v>22</v>
      </c>
      <c r="G7" s="4" t="s">
        <v>109</v>
      </c>
      <c r="H7" s="1">
        <f>H6+F7</f>
        <v>57</v>
      </c>
      <c r="I7" s="1" t="s">
        <v>130</v>
      </c>
      <c r="K7" s="11">
        <v>45657</v>
      </c>
      <c r="L7" s="1" t="s">
        <v>134</v>
      </c>
      <c r="O7" s="1">
        <v>33</v>
      </c>
      <c r="P7" s="3">
        <v>1</v>
      </c>
      <c r="Q7" s="1">
        <f>Q6+O7</f>
        <v>45</v>
      </c>
      <c r="R7" s="1" t="s">
        <v>130</v>
      </c>
    </row>
    <row r="8" spans="1:21" s="1" customFormat="1" x14ac:dyDescent="0.35">
      <c r="B8" s="11">
        <v>45657</v>
      </c>
      <c r="C8" s="1" t="s">
        <v>135</v>
      </c>
      <c r="F8" s="13">
        <v>6</v>
      </c>
      <c r="G8" s="4" t="s">
        <v>109</v>
      </c>
      <c r="H8" s="1">
        <f>H7+F8</f>
        <v>63</v>
      </c>
      <c r="I8" s="1" t="s">
        <v>130</v>
      </c>
      <c r="K8" s="11">
        <v>45657</v>
      </c>
      <c r="L8" s="1" t="s">
        <v>136</v>
      </c>
      <c r="O8" s="1">
        <v>55</v>
      </c>
      <c r="P8" s="3">
        <v>1</v>
      </c>
      <c r="Q8" s="1">
        <f>Q7+O8</f>
        <v>100</v>
      </c>
      <c r="R8" s="1" t="s">
        <v>130</v>
      </c>
    </row>
    <row r="9" spans="1:21" s="1" customFormat="1" x14ac:dyDescent="0.35">
      <c r="B9" s="11">
        <v>45657</v>
      </c>
      <c r="C9" s="1" t="s">
        <v>137</v>
      </c>
      <c r="D9" s="1">
        <v>40</v>
      </c>
      <c r="E9" s="4" t="s">
        <v>109</v>
      </c>
      <c r="F9" s="12"/>
      <c r="G9" s="12"/>
      <c r="H9" s="1">
        <f>H8-D9</f>
        <v>23</v>
      </c>
      <c r="I9" s="1" t="s">
        <v>130</v>
      </c>
      <c r="K9" s="11">
        <v>45657</v>
      </c>
      <c r="L9" s="1" t="s">
        <v>137</v>
      </c>
      <c r="M9" s="1">
        <v>60</v>
      </c>
      <c r="N9" s="3">
        <v>1</v>
      </c>
      <c r="Q9" s="1">
        <f>Q8-M9</f>
        <v>40</v>
      </c>
      <c r="R9" s="1" t="s">
        <v>130</v>
      </c>
    </row>
    <row r="10" spans="1:21" s="1" customFormat="1" x14ac:dyDescent="0.35">
      <c r="B10" s="11">
        <v>45657</v>
      </c>
      <c r="C10" s="1" t="s">
        <v>138</v>
      </c>
      <c r="D10" s="1">
        <v>6</v>
      </c>
      <c r="E10" s="4" t="s">
        <v>109</v>
      </c>
      <c r="F10" s="12"/>
      <c r="G10" s="12"/>
      <c r="H10" s="1">
        <f>H9-D10</f>
        <v>17</v>
      </c>
      <c r="I10" s="1" t="s">
        <v>130</v>
      </c>
      <c r="J10" s="4"/>
      <c r="K10" s="11">
        <v>45657</v>
      </c>
      <c r="L10" s="1" t="s">
        <v>138</v>
      </c>
      <c r="M10" s="1">
        <v>9</v>
      </c>
      <c r="N10" s="3">
        <v>1</v>
      </c>
      <c r="Q10" s="1">
        <f>Q9-M10</f>
        <v>31</v>
      </c>
      <c r="R10" s="1" t="s">
        <v>130</v>
      </c>
      <c r="S10" s="4"/>
    </row>
    <row r="11" spans="1:21" s="1" customFormat="1" x14ac:dyDescent="0.35">
      <c r="F11" s="7"/>
      <c r="G11" s="7"/>
      <c r="I11" s="6"/>
    </row>
    <row r="12" spans="1:21" s="1" customFormat="1" x14ac:dyDescent="0.35">
      <c r="B12" s="2" t="s">
        <v>59</v>
      </c>
      <c r="F12" s="7"/>
      <c r="G12" s="7"/>
      <c r="I12" s="6"/>
    </row>
    <row r="13" spans="1:21" s="1" customFormat="1" x14ac:dyDescent="0.35">
      <c r="B13" s="41" t="s">
        <v>139</v>
      </c>
      <c r="F13" s="7"/>
      <c r="G13" s="7"/>
      <c r="I13" s="6"/>
      <c r="U13" s="5"/>
    </row>
    <row r="14" spans="1:21" s="1" customFormat="1" x14ac:dyDescent="0.35">
      <c r="B14" s="41" t="s">
        <v>140</v>
      </c>
      <c r="F14" s="7"/>
      <c r="G14" s="7"/>
      <c r="I14" s="6"/>
      <c r="U14" s="5"/>
    </row>
    <row r="15" spans="1:21" s="1" customFormat="1" x14ac:dyDescent="0.35">
      <c r="B15" s="41" t="s">
        <v>141</v>
      </c>
    </row>
    <row r="16" spans="1:21" s="1" customFormat="1" x14ac:dyDescent="0.35">
      <c r="B16" s="41" t="s">
        <v>142</v>
      </c>
    </row>
    <row r="17" spans="2:2" s="1" customFormat="1" x14ac:dyDescent="0.35">
      <c r="B17" s="41" t="s">
        <v>143</v>
      </c>
    </row>
    <row r="18" spans="2:2" s="1" customFormat="1" x14ac:dyDescent="0.35">
      <c r="B18" s="41" t="s">
        <v>144</v>
      </c>
    </row>
    <row r="19" spans="2:2" s="1" customFormat="1" x14ac:dyDescent="0.35">
      <c r="B19" s="41" t="s">
        <v>145</v>
      </c>
    </row>
    <row r="20" spans="2:2" s="1" customFormat="1" x14ac:dyDescent="0.35"/>
    <row r="21" spans="2:2" s="1" customFormat="1" x14ac:dyDescent="0.35"/>
    <row r="22" spans="2:2" s="1" customFormat="1" x14ac:dyDescent="0.35"/>
    <row r="23" spans="2:2" s="1" customFormat="1" x14ac:dyDescent="0.35"/>
    <row r="24" spans="2:2" s="1" customFormat="1" x14ac:dyDescent="0.35"/>
    <row r="25" spans="2:2" s="1" customFormat="1" x14ac:dyDescent="0.35"/>
    <row r="26" spans="2:2" s="1" customFormat="1" x14ac:dyDescent="0.35"/>
    <row r="27" spans="2:2" s="1" customFormat="1" x14ac:dyDescent="0.35"/>
    <row r="28" spans="2:2" s="1" customFormat="1" x14ac:dyDescent="0.35"/>
    <row r="29" spans="2:2" s="1" customFormat="1" x14ac:dyDescent="0.35"/>
    <row r="30" spans="2:2" s="1" customFormat="1" x14ac:dyDescent="0.35"/>
    <row r="31" spans="2:2" s="1" customFormat="1" x14ac:dyDescent="0.35"/>
    <row r="32" spans="2:2" s="1" customFormat="1" x14ac:dyDescent="0.35"/>
    <row r="33" s="1" customFormat="1" x14ac:dyDescent="0.35"/>
    <row r="34" s="1" customFormat="1" x14ac:dyDescent="0.35"/>
    <row r="35" s="1" customFormat="1" x14ac:dyDescent="0.35"/>
    <row r="36" s="1" customFormat="1" x14ac:dyDescent="0.35"/>
    <row r="37" s="1" customFormat="1" x14ac:dyDescent="0.35"/>
    <row r="38" s="1" customFormat="1" x14ac:dyDescent="0.35"/>
    <row r="39" s="1" customFormat="1" x14ac:dyDescent="0.35"/>
    <row r="40" s="1" customFormat="1" x14ac:dyDescent="0.35"/>
    <row r="41" s="1" customFormat="1" x14ac:dyDescent="0.35"/>
    <row r="42" s="1" customFormat="1" x14ac:dyDescent="0.35"/>
    <row r="43" s="1" customFormat="1" x14ac:dyDescent="0.35"/>
    <row r="44" s="1" customFormat="1" x14ac:dyDescent="0.35"/>
    <row r="45" s="1" customFormat="1" x14ac:dyDescent="0.35"/>
    <row r="46" s="1" customFormat="1" x14ac:dyDescent="0.35"/>
    <row r="47" s="1" customFormat="1" x14ac:dyDescent="0.35"/>
    <row r="48" s="1" customFormat="1" x14ac:dyDescent="0.35"/>
    <row r="49" s="1" customFormat="1" x14ac:dyDescent="0.35"/>
    <row r="50" s="1" customFormat="1" x14ac:dyDescent="0.35"/>
    <row r="51" s="1" customFormat="1" x14ac:dyDescent="0.35"/>
    <row r="52" s="1" customFormat="1" x14ac:dyDescent="0.35"/>
    <row r="53" s="1" customFormat="1" x14ac:dyDescent="0.35"/>
    <row r="54" s="1" customFormat="1" x14ac:dyDescent="0.35"/>
    <row r="55" s="1" customFormat="1" x14ac:dyDescent="0.35"/>
    <row r="56" s="1" customFormat="1" x14ac:dyDescent="0.35"/>
    <row r="57" s="1" customFormat="1" x14ac:dyDescent="0.35"/>
    <row r="58" s="1" customFormat="1" x14ac:dyDescent="0.35"/>
    <row r="59" s="1" customFormat="1" x14ac:dyDescent="0.35"/>
    <row r="60" s="1" customFormat="1" x14ac:dyDescent="0.35"/>
    <row r="61" s="1" customFormat="1" x14ac:dyDescent="0.35"/>
    <row r="62" s="1" customFormat="1" x14ac:dyDescent="0.35"/>
    <row r="63" s="1" customFormat="1" x14ac:dyDescent="0.35"/>
    <row r="64" s="1" customFormat="1" x14ac:dyDescent="0.35"/>
    <row r="65" s="1" customFormat="1" x14ac:dyDescent="0.35"/>
    <row r="66" s="1" customFormat="1" x14ac:dyDescent="0.35"/>
    <row r="67" s="1" customFormat="1" x14ac:dyDescent="0.35"/>
    <row r="68" s="1" customFormat="1" x14ac:dyDescent="0.35"/>
    <row r="69" s="1" customFormat="1" x14ac:dyDescent="0.35"/>
    <row r="70" s="1" customFormat="1" x14ac:dyDescent="0.35"/>
    <row r="71" s="1" customFormat="1" x14ac:dyDescent="0.35"/>
    <row r="72" s="1" customFormat="1" x14ac:dyDescent="0.35"/>
    <row r="73" s="1" customFormat="1" x14ac:dyDescent="0.35"/>
    <row r="74" s="1" customFormat="1" x14ac:dyDescent="0.35"/>
    <row r="75" s="1" customFormat="1" x14ac:dyDescent="0.35"/>
    <row r="76" s="1" customFormat="1" x14ac:dyDescent="0.35"/>
    <row r="77" s="1" customFormat="1" x14ac:dyDescent="0.35"/>
    <row r="78" s="1" customFormat="1" x14ac:dyDescent="0.35"/>
    <row r="79" s="1" customFormat="1" x14ac:dyDescent="0.35"/>
    <row r="80" s="1" customFormat="1" x14ac:dyDescent="0.35"/>
    <row r="81" s="1" customFormat="1" x14ac:dyDescent="0.35"/>
    <row r="82" s="1" customFormat="1" x14ac:dyDescent="0.35"/>
    <row r="83" s="1" customFormat="1" x14ac:dyDescent="0.35"/>
    <row r="84" s="1" customFormat="1" x14ac:dyDescent="0.35"/>
    <row r="85" s="1" customFormat="1" x14ac:dyDescent="0.35"/>
    <row r="86" s="1" customFormat="1" x14ac:dyDescent="0.35"/>
    <row r="87" s="1" customFormat="1" x14ac:dyDescent="0.35"/>
    <row r="88" s="1" customFormat="1" x14ac:dyDescent="0.35"/>
    <row r="89" s="1" customFormat="1" x14ac:dyDescent="0.35"/>
    <row r="90" s="1" customFormat="1" x14ac:dyDescent="0.35"/>
    <row r="91" s="1" customFormat="1" x14ac:dyDescent="0.35"/>
    <row r="92" s="1" customFormat="1" x14ac:dyDescent="0.35"/>
    <row r="93" s="1" customFormat="1" x14ac:dyDescent="0.35"/>
    <row r="94" s="1" customFormat="1" x14ac:dyDescent="0.35"/>
    <row r="95" s="1" customFormat="1" x14ac:dyDescent="0.35"/>
  </sheetData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8A06-4BC2-44A8-80B1-65B5ECB2D181}">
  <sheetPr>
    <pageSetUpPr fitToPage="1"/>
  </sheetPr>
  <dimension ref="A1:R56"/>
  <sheetViews>
    <sheetView workbookViewId="0"/>
  </sheetViews>
  <sheetFormatPr defaultRowHeight="14.5" x14ac:dyDescent="0.35"/>
  <cols>
    <col min="1" max="1" width="7.7265625" customWidth="1"/>
    <col min="2" max="2" width="36.1796875" customWidth="1"/>
    <col min="3" max="3" width="9.26953125" customWidth="1"/>
    <col min="4" max="4" width="3.1796875" style="92" customWidth="1"/>
    <col min="5" max="5" width="11.453125" bestFit="1" customWidth="1"/>
    <col min="6" max="6" width="2.81640625" style="92" customWidth="1"/>
    <col min="7" max="7" width="10.81640625" customWidth="1"/>
    <col min="8" max="8" width="2.81640625" style="92" customWidth="1"/>
    <col min="9" max="9" width="12.453125" customWidth="1"/>
    <col min="10" max="10" width="8" customWidth="1"/>
    <col min="11" max="11" width="9.54296875" customWidth="1"/>
    <col min="12" max="12" width="4.453125" customWidth="1"/>
    <col min="14" max="14" width="9.26953125" customWidth="1"/>
    <col min="15" max="15" width="7" customWidth="1"/>
  </cols>
  <sheetData>
    <row r="1" spans="1:18" s="1" customFormat="1" x14ac:dyDescent="0.35">
      <c r="A1" s="2" t="s">
        <v>120</v>
      </c>
      <c r="D1" s="3"/>
      <c r="F1" s="5"/>
      <c r="H1" s="2"/>
      <c r="I1" s="2" t="s">
        <v>59</v>
      </c>
      <c r="J1" s="2"/>
      <c r="N1" s="5" t="s">
        <v>60</v>
      </c>
      <c r="O1" s="5">
        <v>12</v>
      </c>
      <c r="P1" s="5"/>
    </row>
    <row r="2" spans="1:18" s="1" customFormat="1" ht="8.25" customHeight="1" x14ac:dyDescent="0.35">
      <c r="A2" s="2"/>
      <c r="D2" s="3"/>
      <c r="F2" s="5"/>
      <c r="G2" s="2"/>
      <c r="H2" s="2"/>
      <c r="P2" s="5"/>
    </row>
    <row r="3" spans="1:18" x14ac:dyDescent="0.35">
      <c r="A3" s="1" t="s">
        <v>146</v>
      </c>
      <c r="B3" s="120" t="s">
        <v>147</v>
      </c>
      <c r="C3" s="120"/>
      <c r="D3" s="120"/>
      <c r="E3" s="120"/>
      <c r="F3" s="120"/>
      <c r="G3" s="120"/>
      <c r="H3" s="120"/>
      <c r="I3" s="120"/>
      <c r="J3" s="1"/>
      <c r="K3" s="1"/>
      <c r="L3" s="1"/>
      <c r="M3" s="4"/>
      <c r="N3" s="2"/>
      <c r="O3" s="1"/>
      <c r="P3" s="5"/>
      <c r="Q3" s="1"/>
      <c r="R3" s="1"/>
    </row>
    <row r="4" spans="1:18" x14ac:dyDescent="0.35">
      <c r="A4" s="1"/>
      <c r="B4" s="1"/>
      <c r="C4" s="2" t="s">
        <v>148</v>
      </c>
      <c r="D4" s="3"/>
      <c r="E4" s="2" t="s">
        <v>149</v>
      </c>
      <c r="F4" s="5"/>
      <c r="G4" s="2" t="s">
        <v>150</v>
      </c>
      <c r="H4" s="2"/>
      <c r="I4" s="1"/>
      <c r="J4" s="1"/>
      <c r="K4" s="1"/>
      <c r="L4" s="1"/>
      <c r="M4" s="1"/>
      <c r="N4" s="1"/>
      <c r="O4" s="1"/>
      <c r="P4" s="5"/>
      <c r="Q4" s="1"/>
      <c r="R4" s="1"/>
    </row>
    <row r="5" spans="1:18" x14ac:dyDescent="0.35">
      <c r="A5" s="1"/>
      <c r="B5" s="14" t="s">
        <v>151</v>
      </c>
      <c r="C5" s="67" t="s">
        <v>104</v>
      </c>
      <c r="D5" s="28"/>
      <c r="E5" s="67" t="s">
        <v>104</v>
      </c>
      <c r="F5" s="28"/>
      <c r="G5" s="67" t="s">
        <v>104</v>
      </c>
      <c r="H5" s="2"/>
      <c r="I5" s="1"/>
      <c r="J5" s="1"/>
      <c r="K5" s="1"/>
      <c r="L5" s="1"/>
      <c r="M5" s="1"/>
      <c r="N5" s="1"/>
      <c r="O5" s="1"/>
      <c r="P5" s="5"/>
      <c r="Q5" s="1"/>
      <c r="R5" s="1"/>
    </row>
    <row r="6" spans="1:18" x14ac:dyDescent="0.35">
      <c r="A6" s="1"/>
      <c r="B6" s="1" t="s">
        <v>152</v>
      </c>
      <c r="C6" s="1">
        <v>450</v>
      </c>
      <c r="D6" s="3"/>
      <c r="E6" s="1">
        <v>-50</v>
      </c>
      <c r="F6" s="5"/>
      <c r="G6" s="1">
        <v>500</v>
      </c>
      <c r="H6" s="3">
        <v>1</v>
      </c>
      <c r="I6" s="1"/>
      <c r="J6" s="1"/>
      <c r="K6" s="1"/>
      <c r="L6" s="1"/>
      <c r="M6" s="1"/>
      <c r="N6" s="1"/>
      <c r="O6" s="1"/>
      <c r="P6" s="5"/>
      <c r="Q6" s="1"/>
      <c r="R6" s="1"/>
    </row>
    <row r="7" spans="1:18" x14ac:dyDescent="0.35">
      <c r="A7" s="1"/>
      <c r="B7" s="1" t="s">
        <v>153</v>
      </c>
      <c r="C7" s="1">
        <v>80</v>
      </c>
      <c r="D7" s="3"/>
      <c r="E7" s="1">
        <v>26</v>
      </c>
      <c r="F7" s="5"/>
      <c r="G7" s="1">
        <v>54</v>
      </c>
      <c r="H7" s="3">
        <v>1</v>
      </c>
      <c r="I7" s="1"/>
      <c r="J7" s="1"/>
      <c r="K7" s="1"/>
      <c r="L7" s="1"/>
      <c r="M7" s="1"/>
      <c r="N7" s="1"/>
      <c r="O7" s="1"/>
      <c r="P7" s="5"/>
      <c r="Q7" s="1"/>
      <c r="R7" s="1"/>
    </row>
    <row r="8" spans="1:18" x14ac:dyDescent="0.35">
      <c r="A8" s="1"/>
      <c r="B8" s="1" t="s">
        <v>154</v>
      </c>
      <c r="C8" s="9">
        <v>40</v>
      </c>
      <c r="D8" s="5"/>
      <c r="E8" s="9">
        <v>20</v>
      </c>
      <c r="F8" s="3"/>
      <c r="G8" s="9">
        <v>20</v>
      </c>
      <c r="H8" s="3">
        <v>1</v>
      </c>
      <c r="I8" s="1"/>
      <c r="J8" s="1"/>
      <c r="K8" s="1"/>
      <c r="L8" s="1"/>
      <c r="M8" s="1"/>
      <c r="N8" s="1"/>
      <c r="O8" s="1"/>
      <c r="P8" s="5"/>
      <c r="Q8" s="1"/>
      <c r="R8" s="1"/>
    </row>
    <row r="9" spans="1:18" x14ac:dyDescent="0.35">
      <c r="A9" s="1"/>
      <c r="B9" s="1"/>
      <c r="C9" s="1">
        <f>SUM(C6:C8)</f>
        <v>570</v>
      </c>
      <c r="D9" s="3"/>
      <c r="E9" s="1">
        <f>SUM(E6:E8)</f>
        <v>-4</v>
      </c>
      <c r="F9" s="5"/>
      <c r="G9" s="1">
        <f>SUM(G6:G8)</f>
        <v>574</v>
      </c>
      <c r="H9" s="2"/>
      <c r="I9" s="1"/>
      <c r="J9" s="1"/>
      <c r="K9" s="1"/>
      <c r="L9" s="1"/>
      <c r="M9" s="1"/>
      <c r="N9" s="1"/>
      <c r="O9" s="1"/>
      <c r="P9" s="5"/>
      <c r="Q9" s="1"/>
      <c r="R9" s="1"/>
    </row>
    <row r="10" spans="1:18" x14ac:dyDescent="0.35">
      <c r="A10" s="1"/>
      <c r="B10" s="1" t="s">
        <v>155</v>
      </c>
      <c r="C10" s="1"/>
      <c r="D10" s="3"/>
      <c r="E10" s="1"/>
      <c r="F10" s="5"/>
      <c r="G10" s="9">
        <v>60</v>
      </c>
      <c r="H10" s="3">
        <v>1</v>
      </c>
      <c r="I10" s="121" t="s">
        <v>156</v>
      </c>
      <c r="J10" s="121"/>
      <c r="K10" s="121"/>
      <c r="L10" s="121"/>
      <c r="M10" s="121"/>
      <c r="N10" s="121"/>
      <c r="O10" s="1"/>
      <c r="P10" s="5"/>
      <c r="Q10" s="1"/>
      <c r="R10" s="1"/>
    </row>
    <row r="11" spans="1:18" x14ac:dyDescent="0.35">
      <c r="A11" s="1"/>
      <c r="B11" s="1"/>
      <c r="C11" s="1"/>
      <c r="D11" s="3"/>
      <c r="E11" s="1"/>
      <c r="F11" s="5"/>
      <c r="G11" s="1">
        <f>G9+G10</f>
        <v>634</v>
      </c>
      <c r="H11" s="2"/>
      <c r="I11" s="121"/>
      <c r="J11" s="121"/>
      <c r="K11" s="121"/>
      <c r="L11" s="121"/>
      <c r="M11" s="121"/>
      <c r="N11" s="121"/>
      <c r="O11" s="1"/>
      <c r="P11" s="5"/>
      <c r="Q11" s="1"/>
      <c r="R11" s="1"/>
    </row>
    <row r="12" spans="1:18" x14ac:dyDescent="0.35">
      <c r="A12" s="1"/>
      <c r="B12" s="14" t="s">
        <v>157</v>
      </c>
      <c r="C12" s="1"/>
      <c r="D12" s="3"/>
      <c r="E12" s="1"/>
      <c r="F12" s="5"/>
      <c r="G12" s="1"/>
      <c r="H12" s="2"/>
      <c r="I12" s="1"/>
      <c r="J12" s="1"/>
      <c r="K12" s="1"/>
      <c r="L12" s="1"/>
      <c r="M12" s="1"/>
      <c r="N12" s="1"/>
      <c r="O12" s="1"/>
      <c r="P12" s="5"/>
      <c r="Q12" s="1"/>
      <c r="R12" s="1"/>
    </row>
    <row r="13" spans="1:18" x14ac:dyDescent="0.35">
      <c r="A13" s="1"/>
      <c r="B13" s="1" t="s">
        <v>158</v>
      </c>
      <c r="C13" s="1"/>
      <c r="D13" s="3"/>
      <c r="E13" s="1">
        <v>55</v>
      </c>
      <c r="F13" s="4" t="s">
        <v>109</v>
      </c>
      <c r="G13" s="1"/>
      <c r="H13" s="2"/>
      <c r="I13" s="41" t="s">
        <v>159</v>
      </c>
      <c r="J13" s="6"/>
      <c r="K13" s="6"/>
      <c r="L13" s="6"/>
      <c r="M13" s="6"/>
      <c r="N13" s="1"/>
      <c r="O13" s="1"/>
      <c r="P13" s="5"/>
      <c r="Q13" s="1"/>
      <c r="R13" s="1"/>
    </row>
    <row r="14" spans="1:18" x14ac:dyDescent="0.35">
      <c r="A14" s="1"/>
      <c r="B14" s="1" t="s">
        <v>160</v>
      </c>
      <c r="C14" s="1">
        <v>66</v>
      </c>
      <c r="D14" s="4" t="s">
        <v>109</v>
      </c>
      <c r="E14" s="1"/>
      <c r="F14" s="5"/>
      <c r="G14" s="1"/>
      <c r="H14" s="2"/>
      <c r="I14" s="41" t="s">
        <v>161</v>
      </c>
      <c r="J14" s="6"/>
      <c r="K14" s="6"/>
      <c r="L14" s="6"/>
      <c r="M14" s="6"/>
      <c r="N14" s="1"/>
      <c r="O14" s="1"/>
      <c r="P14" s="5"/>
      <c r="Q14" s="1"/>
      <c r="R14" s="1"/>
    </row>
    <row r="15" spans="1:18" x14ac:dyDescent="0.35">
      <c r="A15" s="1"/>
      <c r="B15" s="1" t="s">
        <v>162</v>
      </c>
      <c r="C15" s="9">
        <v>3</v>
      </c>
      <c r="D15" s="4" t="s">
        <v>109</v>
      </c>
      <c r="E15" s="1">
        <f>C14-C15</f>
        <v>63</v>
      </c>
      <c r="F15" s="3">
        <v>1</v>
      </c>
      <c r="G15" s="1"/>
      <c r="H15" s="2"/>
      <c r="I15" s="1" t="s">
        <v>163</v>
      </c>
      <c r="J15" s="6"/>
      <c r="K15" s="6"/>
      <c r="L15" s="6"/>
      <c r="M15" s="6"/>
      <c r="N15" s="1"/>
      <c r="O15" s="1"/>
      <c r="P15" s="5"/>
      <c r="Q15" s="1"/>
      <c r="R15" s="1"/>
    </row>
    <row r="16" spans="1:18" x14ac:dyDescent="0.35">
      <c r="A16" s="1"/>
      <c r="B16" s="1" t="s">
        <v>164</v>
      </c>
      <c r="C16" s="1"/>
      <c r="D16" s="3"/>
      <c r="E16" s="9">
        <v>86</v>
      </c>
      <c r="F16" s="3">
        <v>1</v>
      </c>
      <c r="G16" s="1"/>
      <c r="H16" s="2"/>
      <c r="I16" s="1"/>
      <c r="J16" s="1"/>
      <c r="K16" s="1"/>
      <c r="L16" s="1"/>
      <c r="M16" s="1"/>
      <c r="N16" s="1"/>
      <c r="O16" s="1"/>
      <c r="P16" s="5"/>
      <c r="Q16" s="1"/>
      <c r="R16" s="1"/>
    </row>
    <row r="17" spans="1:18" x14ac:dyDescent="0.35">
      <c r="A17" s="1"/>
      <c r="B17" s="1"/>
      <c r="C17" s="1"/>
      <c r="D17" s="3"/>
      <c r="E17" s="1">
        <f>SUM(E13:E16)</f>
        <v>204</v>
      </c>
      <c r="F17" s="5"/>
      <c r="G17" s="1"/>
      <c r="H17" s="2"/>
      <c r="I17" s="1"/>
      <c r="J17" s="1"/>
      <c r="K17" s="1"/>
      <c r="L17" s="1"/>
      <c r="M17" s="1"/>
      <c r="N17" s="1"/>
      <c r="O17" s="1"/>
      <c r="P17" s="5"/>
      <c r="Q17" s="1"/>
      <c r="R17" s="1"/>
    </row>
    <row r="18" spans="1:18" x14ac:dyDescent="0.35">
      <c r="A18" s="1"/>
      <c r="B18" s="14" t="s">
        <v>165</v>
      </c>
      <c r="C18" s="1"/>
      <c r="D18" s="3"/>
      <c r="E18" s="1"/>
      <c r="F18" s="5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</row>
    <row r="19" spans="1:18" x14ac:dyDescent="0.35">
      <c r="A19" s="1"/>
      <c r="B19" s="1" t="s">
        <v>166</v>
      </c>
      <c r="C19" s="1">
        <v>77</v>
      </c>
      <c r="D19" s="4" t="s">
        <v>109</v>
      </c>
      <c r="G19" s="1"/>
      <c r="H19" s="2"/>
      <c r="J19" s="1"/>
      <c r="K19" s="1"/>
      <c r="L19" s="1"/>
      <c r="M19" s="1"/>
      <c r="N19" s="1"/>
      <c r="O19" s="1"/>
      <c r="P19" s="5"/>
      <c r="Q19" s="1"/>
      <c r="R19" s="1"/>
    </row>
    <row r="20" spans="1:18" x14ac:dyDescent="0.35">
      <c r="A20" s="1"/>
      <c r="B20" s="1" t="s">
        <v>167</v>
      </c>
      <c r="C20" s="9">
        <v>3</v>
      </c>
      <c r="D20" s="3">
        <v>1</v>
      </c>
      <c r="E20" s="9">
        <f>SUM(C19:C20)</f>
        <v>80</v>
      </c>
      <c r="G20" s="1"/>
      <c r="H20" s="2"/>
      <c r="I20" s="41" t="s">
        <v>168</v>
      </c>
      <c r="J20" s="1"/>
      <c r="K20" s="1"/>
      <c r="L20" s="1"/>
      <c r="M20" s="1"/>
      <c r="N20" s="1"/>
      <c r="O20" s="1"/>
      <c r="P20" s="5"/>
      <c r="Q20" s="1"/>
      <c r="R20" s="1"/>
    </row>
    <row r="21" spans="1:18" x14ac:dyDescent="0.35">
      <c r="A21" s="1"/>
      <c r="B21" s="1" t="s">
        <v>169</v>
      </c>
      <c r="C21" s="1"/>
      <c r="D21" s="3"/>
      <c r="E21" s="1"/>
      <c r="F21" s="5"/>
      <c r="G21" s="9">
        <f>E17-E20</f>
        <v>124</v>
      </c>
      <c r="H21" s="2"/>
      <c r="I21" s="1"/>
      <c r="J21" s="1"/>
      <c r="K21" s="1"/>
      <c r="L21" s="1"/>
      <c r="M21" s="1"/>
      <c r="N21" s="1"/>
      <c r="O21" s="1"/>
      <c r="P21" s="5"/>
      <c r="Q21" s="1"/>
      <c r="R21" s="1"/>
    </row>
    <row r="22" spans="1:18" x14ac:dyDescent="0.35">
      <c r="A22" s="1"/>
      <c r="B22" s="1" t="s">
        <v>170</v>
      </c>
      <c r="C22" s="1"/>
      <c r="D22" s="3"/>
      <c r="E22" s="1"/>
      <c r="F22" s="5"/>
      <c r="G22" s="1">
        <f>G11+G21</f>
        <v>758</v>
      </c>
      <c r="H22" s="2"/>
      <c r="I22" s="1"/>
      <c r="J22" s="1"/>
      <c r="K22" s="1"/>
      <c r="L22" s="1"/>
      <c r="M22" s="1"/>
      <c r="N22" s="1"/>
      <c r="O22" s="1"/>
      <c r="P22" s="5"/>
      <c r="Q22" s="1"/>
      <c r="R22" s="1"/>
    </row>
    <row r="23" spans="1:18" ht="7.5" customHeight="1" x14ac:dyDescent="0.35">
      <c r="A23" s="1"/>
      <c r="B23" s="1"/>
      <c r="C23" s="1"/>
      <c r="D23" s="3"/>
      <c r="E23" s="1"/>
      <c r="F23" s="5"/>
      <c r="G23" s="1"/>
      <c r="H23" s="2"/>
      <c r="I23" s="1"/>
      <c r="J23" s="1"/>
      <c r="K23" s="1"/>
      <c r="L23" s="1"/>
      <c r="M23" s="1"/>
      <c r="N23" s="1"/>
      <c r="O23" s="1"/>
      <c r="P23" s="5"/>
      <c r="Q23" s="1"/>
      <c r="R23" s="1"/>
    </row>
    <row r="24" spans="1:18" x14ac:dyDescent="0.35">
      <c r="A24" s="1"/>
      <c r="B24" s="14" t="s">
        <v>171</v>
      </c>
      <c r="C24" s="1"/>
      <c r="D24" s="3"/>
      <c r="E24" s="1"/>
      <c r="F24" s="5"/>
      <c r="G24" s="1"/>
      <c r="H24" s="2"/>
      <c r="I24" s="1"/>
      <c r="J24" s="1"/>
      <c r="K24" s="1"/>
      <c r="L24" s="1"/>
      <c r="M24" s="1"/>
      <c r="N24" s="1"/>
      <c r="O24" s="1"/>
      <c r="P24" s="5"/>
      <c r="Q24" s="1"/>
      <c r="R24" s="1"/>
    </row>
    <row r="25" spans="1:18" x14ac:dyDescent="0.35">
      <c r="A25" s="1"/>
      <c r="B25" s="1" t="s">
        <v>172</v>
      </c>
      <c r="C25" s="1"/>
      <c r="D25" s="3"/>
      <c r="E25" s="1"/>
      <c r="F25" s="5"/>
      <c r="G25" s="1">
        <v>160</v>
      </c>
      <c r="H25" s="3">
        <v>1</v>
      </c>
      <c r="I25" s="1"/>
      <c r="J25" s="1"/>
      <c r="K25" s="1"/>
      <c r="L25" s="1"/>
      <c r="M25" s="1"/>
      <c r="N25" s="1"/>
      <c r="O25" s="1"/>
      <c r="P25" s="5"/>
      <c r="Q25" s="1"/>
      <c r="R25" s="1"/>
    </row>
    <row r="26" spans="1:18" ht="15" thickBot="1" x14ac:dyDescent="0.4">
      <c r="A26" s="1"/>
      <c r="B26" s="1" t="s">
        <v>173</v>
      </c>
      <c r="C26" s="1"/>
      <c r="D26" s="3"/>
      <c r="E26" s="1"/>
      <c r="F26" s="5"/>
      <c r="G26" s="15">
        <f>G22-G25</f>
        <v>598</v>
      </c>
      <c r="H26" s="2"/>
      <c r="I26" s="1"/>
      <c r="J26" s="1"/>
      <c r="K26" s="1"/>
      <c r="L26" s="1"/>
      <c r="M26" s="1"/>
      <c r="N26" s="1"/>
      <c r="O26" s="1"/>
      <c r="P26" s="5"/>
      <c r="Q26" s="1"/>
      <c r="R26" s="1"/>
    </row>
    <row r="27" spans="1:18" ht="8.25" customHeight="1" thickTop="1" x14ac:dyDescent="0.35">
      <c r="A27" s="1"/>
      <c r="B27" s="1"/>
      <c r="C27" s="1"/>
      <c r="D27" s="3"/>
      <c r="E27" s="1"/>
      <c r="F27" s="5"/>
      <c r="G27" s="1"/>
      <c r="H27" s="2"/>
      <c r="I27" s="1"/>
      <c r="J27" s="1"/>
      <c r="K27" s="1"/>
      <c r="L27" s="1"/>
      <c r="M27" s="1"/>
      <c r="N27" s="1"/>
      <c r="O27" s="1"/>
      <c r="P27" s="5"/>
      <c r="Q27" s="1"/>
      <c r="R27" s="1"/>
    </row>
    <row r="28" spans="1:18" x14ac:dyDescent="0.35">
      <c r="A28" s="1"/>
      <c r="B28" s="14" t="s">
        <v>174</v>
      </c>
      <c r="C28" s="1"/>
      <c r="D28" s="3"/>
      <c r="E28" s="1"/>
      <c r="F28" s="5"/>
      <c r="G28" s="1"/>
      <c r="H28" s="2"/>
      <c r="I28" s="1"/>
      <c r="J28" s="1"/>
      <c r="K28" s="1"/>
      <c r="L28" s="1"/>
      <c r="M28" s="1"/>
      <c r="N28" s="1"/>
      <c r="O28" s="1"/>
      <c r="P28" s="5"/>
      <c r="Q28" s="1"/>
      <c r="R28" s="1"/>
    </row>
    <row r="29" spans="1:18" x14ac:dyDescent="0.35">
      <c r="A29" s="1"/>
      <c r="B29" s="1" t="s">
        <v>175</v>
      </c>
      <c r="C29" s="1"/>
      <c r="D29" s="3"/>
      <c r="E29" s="1"/>
      <c r="F29" s="5"/>
      <c r="G29" s="1"/>
      <c r="H29" s="2"/>
      <c r="I29" s="1"/>
      <c r="J29" s="1"/>
      <c r="K29" s="1"/>
      <c r="L29" s="1"/>
      <c r="M29" s="1"/>
      <c r="N29" s="1"/>
      <c r="O29" s="1"/>
      <c r="P29" s="5"/>
      <c r="Q29" s="1"/>
      <c r="R29" s="1"/>
    </row>
    <row r="30" spans="1:18" x14ac:dyDescent="0.35">
      <c r="A30" s="1"/>
      <c r="B30" s="1" t="s">
        <v>176</v>
      </c>
      <c r="C30" s="1"/>
      <c r="D30" s="3"/>
      <c r="E30" s="1">
        <v>200</v>
      </c>
      <c r="F30" s="4" t="s">
        <v>109</v>
      </c>
      <c r="G30" s="1"/>
      <c r="H30" s="2"/>
      <c r="I30" s="1"/>
      <c r="J30" s="1"/>
      <c r="K30" s="1"/>
      <c r="L30" s="1"/>
      <c r="M30" s="1"/>
      <c r="N30" s="1"/>
      <c r="O30" s="1"/>
      <c r="P30" s="5"/>
      <c r="Q30" s="1"/>
      <c r="R30" s="1"/>
    </row>
    <row r="31" spans="1:18" x14ac:dyDescent="0.35">
      <c r="A31" s="1"/>
      <c r="B31" s="1" t="s">
        <v>177</v>
      </c>
      <c r="C31" s="1"/>
      <c r="D31" s="3"/>
      <c r="E31" s="9">
        <v>300</v>
      </c>
      <c r="F31" s="3">
        <v>1</v>
      </c>
      <c r="G31" s="1">
        <f>E30+E31</f>
        <v>500</v>
      </c>
      <c r="H31" s="2"/>
      <c r="I31" s="1"/>
      <c r="J31" s="1"/>
      <c r="K31" s="1"/>
      <c r="L31" s="1"/>
      <c r="M31" s="1"/>
      <c r="N31" s="1"/>
      <c r="O31" s="1"/>
      <c r="P31" s="5"/>
      <c r="Q31" s="1"/>
      <c r="R31" s="1"/>
    </row>
    <row r="32" spans="1:18" ht="8.25" customHeight="1" x14ac:dyDescent="0.35">
      <c r="A32" s="1"/>
      <c r="B32" s="1"/>
      <c r="C32" s="1"/>
      <c r="D32" s="3"/>
      <c r="E32" s="1"/>
      <c r="F32" s="5"/>
      <c r="G32" s="1"/>
      <c r="H32" s="2"/>
      <c r="I32" s="1"/>
      <c r="J32" s="1"/>
      <c r="K32" s="1"/>
      <c r="L32" s="1"/>
      <c r="M32" s="1"/>
      <c r="N32" s="1"/>
      <c r="O32" s="1"/>
      <c r="P32" s="5"/>
      <c r="Q32" s="1"/>
      <c r="R32" s="1"/>
    </row>
    <row r="33" spans="1:18" x14ac:dyDescent="0.35">
      <c r="A33" s="1"/>
      <c r="B33" s="1" t="s">
        <v>178</v>
      </c>
      <c r="C33" s="1"/>
      <c r="D33" s="3"/>
      <c r="E33" s="1"/>
      <c r="F33" s="5"/>
      <c r="G33" s="1"/>
      <c r="H33" s="2"/>
      <c r="I33" s="1"/>
      <c r="J33" s="1"/>
      <c r="K33" s="1"/>
      <c r="L33" s="1"/>
      <c r="M33" s="1"/>
      <c r="N33" s="1"/>
      <c r="O33" s="1"/>
      <c r="P33" s="5"/>
      <c r="Q33" s="1"/>
      <c r="R33" s="1"/>
    </row>
    <row r="34" spans="1:18" x14ac:dyDescent="0.35">
      <c r="A34" s="1"/>
      <c r="B34" s="1" t="s">
        <v>176</v>
      </c>
      <c r="C34" s="1"/>
      <c r="D34" s="3"/>
      <c r="E34" s="1">
        <f>'Q2 (a)(ii)'!H10</f>
        <v>17</v>
      </c>
      <c r="F34" s="4" t="s">
        <v>109</v>
      </c>
      <c r="G34" s="1"/>
      <c r="H34" s="2"/>
      <c r="I34" s="1"/>
      <c r="J34" s="1"/>
      <c r="K34" s="1"/>
      <c r="L34" s="1"/>
      <c r="M34" s="1"/>
      <c r="N34" s="1"/>
      <c r="O34" s="1"/>
      <c r="P34" s="5"/>
      <c r="Q34" s="1"/>
      <c r="R34" s="1"/>
    </row>
    <row r="35" spans="1:18" x14ac:dyDescent="0.35">
      <c r="A35" s="1"/>
      <c r="B35" s="1" t="s">
        <v>177</v>
      </c>
      <c r="C35" s="1"/>
      <c r="D35" s="3"/>
      <c r="E35" s="9">
        <f>'Q2 (a)(ii)'!Q10</f>
        <v>31</v>
      </c>
      <c r="F35" s="3">
        <v>1</v>
      </c>
      <c r="G35" s="1">
        <f>E34+E35</f>
        <v>48</v>
      </c>
      <c r="H35" s="2"/>
      <c r="I35" s="1"/>
      <c r="J35" s="1"/>
      <c r="K35" s="1"/>
      <c r="L35" s="1"/>
      <c r="M35" s="1"/>
      <c r="N35" s="1"/>
      <c r="O35" s="1"/>
      <c r="P35" s="5"/>
      <c r="Q35" s="1"/>
      <c r="R35" s="1"/>
    </row>
    <row r="36" spans="1:18" ht="7.5" customHeight="1" x14ac:dyDescent="0.35">
      <c r="A36" s="1"/>
      <c r="B36" s="1"/>
      <c r="C36" s="1"/>
      <c r="D36" s="3"/>
      <c r="E36" s="1"/>
      <c r="F36" s="5"/>
      <c r="G36" s="1"/>
      <c r="H36" s="2"/>
      <c r="I36" s="1"/>
      <c r="J36" s="1"/>
      <c r="K36" s="1"/>
      <c r="L36" s="1"/>
      <c r="M36" s="1"/>
      <c r="N36" s="1"/>
      <c r="O36" s="1"/>
      <c r="P36" s="5"/>
      <c r="Q36" s="1"/>
      <c r="R36" s="1"/>
    </row>
    <row r="37" spans="1:18" x14ac:dyDescent="0.35">
      <c r="A37" s="1"/>
      <c r="B37" s="14" t="s">
        <v>179</v>
      </c>
      <c r="C37" s="1"/>
      <c r="D37" s="3"/>
      <c r="E37" s="1"/>
      <c r="F37" s="5"/>
      <c r="G37" s="1"/>
      <c r="H37" s="2"/>
      <c r="I37" s="1"/>
      <c r="J37" s="1"/>
      <c r="K37" s="1"/>
      <c r="L37" s="1"/>
      <c r="M37" s="1"/>
      <c r="N37" s="1"/>
      <c r="O37" s="1"/>
      <c r="P37" s="5"/>
      <c r="Q37" s="1"/>
      <c r="R37" s="1"/>
    </row>
    <row r="38" spans="1:18" x14ac:dyDescent="0.35">
      <c r="A38" s="1"/>
      <c r="B38" s="1" t="s">
        <v>180</v>
      </c>
      <c r="C38" s="1"/>
      <c r="D38" s="3"/>
      <c r="E38" s="1"/>
      <c r="F38" s="5"/>
      <c r="G38" s="1">
        <v>50</v>
      </c>
      <c r="H38" s="3">
        <v>1</v>
      </c>
      <c r="I38" s="1"/>
      <c r="J38" s="1"/>
      <c r="K38" s="1"/>
      <c r="L38" s="1"/>
      <c r="M38" s="1"/>
      <c r="N38" s="1"/>
      <c r="O38" s="1"/>
      <c r="P38" s="5"/>
      <c r="Q38" s="1"/>
      <c r="R38" s="1"/>
    </row>
    <row r="39" spans="1:18" ht="15" thickBot="1" x14ac:dyDescent="0.4">
      <c r="A39" s="1"/>
      <c r="B39" s="1"/>
      <c r="C39" s="1"/>
      <c r="D39" s="3"/>
      <c r="E39" s="1"/>
      <c r="F39" s="5"/>
      <c r="G39" s="15">
        <f>G31+G35+G38</f>
        <v>598</v>
      </c>
      <c r="H39" s="2"/>
      <c r="I39" s="1"/>
      <c r="J39" s="1"/>
      <c r="K39" s="1"/>
      <c r="L39" s="1"/>
      <c r="M39" s="1"/>
      <c r="N39" s="1"/>
      <c r="O39" s="1"/>
      <c r="P39" s="5"/>
      <c r="Q39" s="1"/>
      <c r="R39" s="1"/>
    </row>
    <row r="40" spans="1:18" ht="15" thickTop="1" x14ac:dyDescent="0.35">
      <c r="A40" s="1"/>
      <c r="B40" s="5" t="s">
        <v>181</v>
      </c>
      <c r="C40" s="1"/>
      <c r="D40" s="3"/>
      <c r="E40" s="1"/>
      <c r="F40" s="5"/>
      <c r="G40" s="1"/>
      <c r="H40" s="2"/>
      <c r="I40" s="1"/>
      <c r="J40" s="1"/>
      <c r="K40" s="1"/>
      <c r="L40" s="1"/>
      <c r="M40" s="1"/>
      <c r="N40" s="1"/>
      <c r="O40" s="1"/>
      <c r="P40" s="5"/>
      <c r="Q40" s="1"/>
      <c r="R40" s="1"/>
    </row>
    <row r="41" spans="1:18" x14ac:dyDescent="0.35">
      <c r="A41" s="1"/>
      <c r="C41" s="1"/>
      <c r="D41" s="3"/>
      <c r="E41" s="1"/>
      <c r="F41" s="5"/>
      <c r="G41" s="1"/>
      <c r="H41" s="2"/>
      <c r="I41" s="1"/>
      <c r="J41" s="1"/>
      <c r="K41" s="1"/>
      <c r="L41" s="1"/>
      <c r="M41" s="1"/>
      <c r="N41" s="1"/>
      <c r="O41" s="1"/>
      <c r="P41" s="5"/>
      <c r="Q41" s="1"/>
      <c r="R41" s="1"/>
    </row>
    <row r="42" spans="1:18" x14ac:dyDescent="0.35">
      <c r="A42" s="1"/>
      <c r="C42" s="1"/>
      <c r="E42" s="1"/>
      <c r="F42" s="5"/>
      <c r="G42" s="1"/>
      <c r="H42" s="2"/>
      <c r="I42" s="1"/>
      <c r="J42" s="1"/>
      <c r="K42" s="1"/>
      <c r="L42" s="1"/>
      <c r="M42" s="1"/>
      <c r="N42" s="1"/>
      <c r="O42" s="1"/>
      <c r="P42" s="5"/>
      <c r="Q42" s="1"/>
      <c r="R42" s="1"/>
    </row>
    <row r="43" spans="1:18" x14ac:dyDescent="0.35">
      <c r="R43" s="1"/>
    </row>
    <row r="44" spans="1:18" x14ac:dyDescent="0.35">
      <c r="R44" s="1"/>
    </row>
    <row r="45" spans="1:18" x14ac:dyDescent="0.35">
      <c r="R45" s="1"/>
    </row>
    <row r="46" spans="1:18" x14ac:dyDescent="0.35">
      <c r="R46" s="1"/>
    </row>
    <row r="47" spans="1:18" x14ac:dyDescent="0.35">
      <c r="R47" s="1"/>
    </row>
    <row r="48" spans="1:18" x14ac:dyDescent="0.35">
      <c r="R48" s="1"/>
    </row>
    <row r="49" spans="18:18" x14ac:dyDescent="0.35">
      <c r="R49" s="1"/>
    </row>
    <row r="50" spans="18:18" x14ac:dyDescent="0.35">
      <c r="R50" s="1"/>
    </row>
    <row r="51" spans="18:18" x14ac:dyDescent="0.35">
      <c r="R51" s="1"/>
    </row>
    <row r="52" spans="18:18" x14ac:dyDescent="0.35">
      <c r="R52" s="1"/>
    </row>
    <row r="53" spans="18:18" x14ac:dyDescent="0.35">
      <c r="R53" s="1"/>
    </row>
    <row r="54" spans="18:18" x14ac:dyDescent="0.35">
      <c r="R54" s="1"/>
    </row>
    <row r="55" spans="18:18" x14ac:dyDescent="0.35">
      <c r="R55" s="1"/>
    </row>
    <row r="56" spans="18:18" x14ac:dyDescent="0.35">
      <c r="R56" s="1"/>
    </row>
  </sheetData>
  <mergeCells count="2">
    <mergeCell ref="B3:I3"/>
    <mergeCell ref="I10:N11"/>
  </mergeCells>
  <printOptions horizontalCentered="1" verticalCentered="1" gridLines="1"/>
  <pageMargins left="0.23622047244094491" right="0.23622047244094491" top="0.74803149606299213" bottom="0.74803149606299213" header="0.31496062992125984" footer="0.31496062992125984"/>
  <pageSetup paperSize="9" scale="84" fitToWidth="0" orientation="landscape" r:id="rId1"/>
  <rowBreaks count="1" manualBreakCount="1">
    <brk id="3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30235-153F-45EC-8F28-4335E6C7A3BE}">
  <sheetPr>
    <pageSetUpPr fitToPage="1"/>
  </sheetPr>
  <dimension ref="A1:R37"/>
  <sheetViews>
    <sheetView workbookViewId="0"/>
  </sheetViews>
  <sheetFormatPr defaultRowHeight="14.5" x14ac:dyDescent="0.35"/>
  <cols>
    <col min="1" max="1" width="7.7265625" customWidth="1"/>
    <col min="2" max="2" width="36.1796875" customWidth="1"/>
    <col min="3" max="3" width="9.26953125" customWidth="1"/>
    <col min="4" max="4" width="3.1796875" style="92" customWidth="1"/>
    <col min="5" max="5" width="11.453125" bestFit="1" customWidth="1"/>
    <col min="6" max="6" width="2.81640625" customWidth="1"/>
    <col min="7" max="7" width="10.81640625" customWidth="1"/>
    <col min="8" max="8" width="2.81640625" style="92" customWidth="1"/>
    <col min="9" max="9" width="12.453125" customWidth="1"/>
    <col min="10" max="10" width="8" customWidth="1"/>
    <col min="11" max="11" width="9.54296875" customWidth="1"/>
    <col min="12" max="12" width="4.453125" customWidth="1"/>
    <col min="13" max="13" width="10.453125" customWidth="1"/>
    <col min="14" max="14" width="4.7265625" customWidth="1"/>
    <col min="15" max="15" width="7" customWidth="1"/>
  </cols>
  <sheetData>
    <row r="1" spans="1:18" s="1" customFormat="1" x14ac:dyDescent="0.35">
      <c r="A1" s="2" t="s">
        <v>120</v>
      </c>
      <c r="D1" s="3"/>
      <c r="F1" s="6"/>
      <c r="H1" s="2"/>
      <c r="I1" s="2" t="s">
        <v>59</v>
      </c>
      <c r="J1" s="2"/>
      <c r="N1" s="5"/>
      <c r="O1" s="5"/>
      <c r="P1" s="5"/>
    </row>
    <row r="2" spans="1:18" x14ac:dyDescent="0.35">
      <c r="A2" s="1"/>
      <c r="C2" s="1"/>
      <c r="E2" s="1"/>
      <c r="F2" s="6"/>
      <c r="G2" s="1"/>
      <c r="H2" s="2"/>
      <c r="I2" s="1"/>
      <c r="J2" s="1"/>
      <c r="K2" s="1"/>
      <c r="L2" s="1"/>
      <c r="M2" s="1"/>
      <c r="N2" s="1"/>
      <c r="O2" s="1"/>
      <c r="P2" s="5"/>
      <c r="Q2" s="1"/>
      <c r="R2" s="1"/>
    </row>
    <row r="3" spans="1:18" x14ac:dyDescent="0.35">
      <c r="A3" s="1" t="s">
        <v>182</v>
      </c>
      <c r="B3" s="2" t="s">
        <v>183</v>
      </c>
      <c r="C3" s="1"/>
      <c r="D3" s="2"/>
      <c r="E3" s="1"/>
      <c r="F3" s="6"/>
      <c r="G3" s="1"/>
      <c r="H3" s="2"/>
      <c r="I3" s="1"/>
      <c r="M3" s="5" t="s">
        <v>60</v>
      </c>
      <c r="N3" s="5">
        <v>6</v>
      </c>
      <c r="P3" s="5"/>
      <c r="Q3" s="1"/>
      <c r="R3" s="1"/>
    </row>
    <row r="4" spans="1:18" x14ac:dyDescent="0.35">
      <c r="A4" s="2"/>
      <c r="B4" s="1" t="s">
        <v>184</v>
      </c>
      <c r="C4" s="68">
        <v>15000</v>
      </c>
      <c r="D4" s="3">
        <v>1</v>
      </c>
      <c r="G4" s="1"/>
      <c r="H4" s="2"/>
      <c r="I4" s="1" t="s">
        <v>185</v>
      </c>
      <c r="M4" s="1"/>
      <c r="N4" s="1"/>
      <c r="P4" s="5"/>
      <c r="Q4" s="1"/>
      <c r="R4" s="1"/>
    </row>
    <row r="5" spans="1:18" x14ac:dyDescent="0.35">
      <c r="A5" s="1"/>
      <c r="B5" s="1" t="s">
        <v>186</v>
      </c>
      <c r="C5" s="68">
        <v>-22000</v>
      </c>
      <c r="D5" s="3">
        <v>1</v>
      </c>
      <c r="G5" s="1"/>
      <c r="H5" s="2"/>
      <c r="I5" s="1"/>
      <c r="M5" s="1"/>
      <c r="N5" s="1"/>
      <c r="P5" s="5"/>
      <c r="Q5" s="1"/>
      <c r="R5" s="1"/>
    </row>
    <row r="6" spans="1:18" x14ac:dyDescent="0.35">
      <c r="A6" s="1"/>
      <c r="B6" s="1" t="s">
        <v>187</v>
      </c>
      <c r="C6" s="68">
        <v>-8000</v>
      </c>
      <c r="D6" s="3">
        <v>1</v>
      </c>
      <c r="G6" s="1"/>
      <c r="H6" s="2"/>
      <c r="I6" s="1"/>
      <c r="M6" s="1"/>
      <c r="N6" s="1"/>
      <c r="P6" s="5"/>
      <c r="Q6" s="1"/>
      <c r="R6" s="1"/>
    </row>
    <row r="7" spans="1:18" x14ac:dyDescent="0.35">
      <c r="A7" s="1"/>
      <c r="B7" s="1" t="s">
        <v>188</v>
      </c>
      <c r="C7" s="68">
        <v>-4000</v>
      </c>
      <c r="D7" s="3">
        <v>1</v>
      </c>
      <c r="G7" s="1"/>
      <c r="H7" s="2"/>
      <c r="I7" s="1"/>
      <c r="M7" s="1"/>
      <c r="N7" s="1"/>
      <c r="P7" s="5"/>
      <c r="Q7" s="1"/>
      <c r="R7" s="1"/>
    </row>
    <row r="8" spans="1:18" x14ac:dyDescent="0.35">
      <c r="A8" s="1"/>
      <c r="B8" s="1" t="s">
        <v>189</v>
      </c>
      <c r="C8" s="69">
        <v>-1000</v>
      </c>
      <c r="D8" s="3">
        <v>1</v>
      </c>
      <c r="G8" s="1"/>
      <c r="H8" s="2"/>
      <c r="I8" s="1"/>
      <c r="M8" s="1"/>
      <c r="N8" s="1"/>
      <c r="P8" s="5"/>
      <c r="Q8" s="1"/>
      <c r="R8" s="1"/>
    </row>
    <row r="9" spans="1:18" x14ac:dyDescent="0.35">
      <c r="A9" s="1"/>
      <c r="B9" s="1" t="s">
        <v>190</v>
      </c>
      <c r="C9" s="68">
        <f>SUM(C4:C8)</f>
        <v>-20000</v>
      </c>
      <c r="D9" s="3"/>
      <c r="G9" s="1"/>
      <c r="H9" s="2"/>
      <c r="I9" s="1"/>
      <c r="M9" s="1"/>
      <c r="N9" s="1"/>
      <c r="P9" s="5"/>
      <c r="Q9" s="1"/>
      <c r="R9" s="1"/>
    </row>
    <row r="10" spans="1:18" ht="9.75" customHeight="1" x14ac:dyDescent="0.35">
      <c r="A10" s="1"/>
      <c r="B10" s="1"/>
      <c r="C10" s="1"/>
      <c r="D10" s="3"/>
      <c r="G10" s="1"/>
      <c r="H10" s="2"/>
      <c r="I10" s="1"/>
      <c r="M10" s="1"/>
      <c r="N10" s="1"/>
      <c r="P10" s="5"/>
      <c r="Q10" s="1"/>
      <c r="R10" s="1"/>
    </row>
    <row r="11" spans="1:18" x14ac:dyDescent="0.35">
      <c r="A11" s="1"/>
      <c r="B11" s="1" t="s">
        <v>191</v>
      </c>
      <c r="C11" s="1"/>
      <c r="D11" s="3"/>
      <c r="G11" s="1"/>
      <c r="H11" s="2"/>
      <c r="I11" s="1"/>
      <c r="M11" s="1"/>
      <c r="N11" s="1"/>
      <c r="P11" s="5"/>
      <c r="Q11" s="1"/>
      <c r="R11" s="1"/>
    </row>
    <row r="12" spans="1:18" x14ac:dyDescent="0.35">
      <c r="A12" s="1"/>
      <c r="B12" s="1" t="s">
        <v>192</v>
      </c>
      <c r="C12" s="68">
        <f>200/500*C9</f>
        <v>-8000</v>
      </c>
      <c r="D12" s="4" t="s">
        <v>109</v>
      </c>
      <c r="G12" s="1"/>
      <c r="H12" s="2"/>
      <c r="I12" s="1"/>
      <c r="M12" s="1"/>
      <c r="N12" s="1"/>
      <c r="P12" s="5"/>
      <c r="Q12" s="1"/>
      <c r="R12" s="1"/>
    </row>
    <row r="13" spans="1:18" x14ac:dyDescent="0.35">
      <c r="A13" s="1"/>
      <c r="B13" s="1" t="s">
        <v>193</v>
      </c>
      <c r="C13" s="68">
        <f>300/500*C9</f>
        <v>-12000</v>
      </c>
      <c r="D13" s="3">
        <v>1</v>
      </c>
      <c r="G13" s="1"/>
      <c r="H13" s="2"/>
      <c r="I13" s="1"/>
      <c r="M13" s="1"/>
      <c r="N13" s="1"/>
      <c r="P13" s="5"/>
      <c r="Q13" s="1"/>
      <c r="R13" s="1"/>
    </row>
    <row r="14" spans="1:18" ht="15" thickBot="1" x14ac:dyDescent="0.4">
      <c r="A14" s="1"/>
      <c r="B14" s="1"/>
      <c r="C14" s="70">
        <f>C12+C13</f>
        <v>-20000</v>
      </c>
      <c r="D14" s="5"/>
      <c r="G14" s="1"/>
      <c r="H14" s="2"/>
      <c r="I14" s="1"/>
      <c r="M14" s="1"/>
      <c r="N14" s="1"/>
      <c r="P14" s="5"/>
      <c r="Q14" s="1"/>
      <c r="R14" s="1"/>
    </row>
    <row r="15" spans="1:18" ht="15" thickTop="1" x14ac:dyDescent="0.35">
      <c r="A15" s="1"/>
      <c r="B15" s="1"/>
      <c r="C15" s="1"/>
      <c r="D15" s="3"/>
      <c r="E15" s="1"/>
      <c r="F15" s="6"/>
      <c r="G15" s="1"/>
      <c r="H15" s="2"/>
      <c r="I15" s="1"/>
      <c r="M15" s="1"/>
      <c r="N15" s="1"/>
      <c r="P15" s="5"/>
      <c r="Q15" s="1"/>
      <c r="R15" s="1"/>
    </row>
    <row r="16" spans="1:18" x14ac:dyDescent="0.35">
      <c r="A16" s="1" t="s">
        <v>194</v>
      </c>
      <c r="B16" s="1" t="s">
        <v>195</v>
      </c>
      <c r="C16" s="16">
        <v>0.25</v>
      </c>
      <c r="D16" s="4" t="s">
        <v>109</v>
      </c>
      <c r="F16" s="6"/>
      <c r="G16" s="1"/>
      <c r="H16" s="2"/>
      <c r="I16" s="1"/>
      <c r="M16" s="5" t="s">
        <v>60</v>
      </c>
      <c r="N16" s="5">
        <v>1</v>
      </c>
      <c r="P16" s="5"/>
      <c r="Q16" s="1"/>
      <c r="R16" s="1"/>
    </row>
    <row r="17" spans="1:18" x14ac:dyDescent="0.35">
      <c r="A17" s="2"/>
      <c r="B17" s="1" t="s">
        <v>196</v>
      </c>
      <c r="C17" s="16">
        <f>0.75*0.4</f>
        <v>0.30000000000000004</v>
      </c>
      <c r="D17" s="4" t="s">
        <v>109</v>
      </c>
      <c r="F17" s="6"/>
      <c r="G17" s="1"/>
      <c r="H17" s="2"/>
      <c r="I17" s="1"/>
      <c r="M17" s="1"/>
      <c r="N17" s="1"/>
      <c r="P17" s="5"/>
      <c r="Q17" s="1"/>
      <c r="R17" s="1"/>
    </row>
    <row r="18" spans="1:18" x14ac:dyDescent="0.35">
      <c r="A18" s="2"/>
      <c r="B18" s="1" t="s">
        <v>197</v>
      </c>
      <c r="C18" s="16">
        <f>60% * 75%</f>
        <v>0.44999999999999996</v>
      </c>
      <c r="D18" s="3">
        <v>1</v>
      </c>
      <c r="F18" s="6"/>
      <c r="G18" s="1"/>
      <c r="H18" s="2"/>
      <c r="I18" s="1"/>
      <c r="M18" s="1"/>
      <c r="N18" s="1"/>
      <c r="P18" s="5"/>
      <c r="Q18" s="1"/>
      <c r="R18" s="1"/>
    </row>
    <row r="19" spans="1:18" x14ac:dyDescent="0.35">
      <c r="A19" s="2"/>
      <c r="B19" s="1"/>
      <c r="C19" s="1"/>
      <c r="D19" s="3"/>
      <c r="E19" s="1"/>
      <c r="F19" s="6"/>
      <c r="G19" s="1"/>
      <c r="H19" s="2"/>
      <c r="I19" s="1"/>
      <c r="M19" s="1"/>
      <c r="N19" s="1"/>
      <c r="P19" s="5"/>
      <c r="Q19" s="1"/>
      <c r="R19" s="1"/>
    </row>
    <row r="20" spans="1:18" x14ac:dyDescent="0.35">
      <c r="A20" s="1" t="s">
        <v>198</v>
      </c>
      <c r="B20" s="2" t="s">
        <v>199</v>
      </c>
      <c r="C20" s="1"/>
      <c r="D20" s="2"/>
      <c r="E20" s="1"/>
      <c r="F20" s="1"/>
      <c r="G20" s="2"/>
      <c r="H20" s="2"/>
      <c r="I20" s="1"/>
      <c r="M20" s="5" t="s">
        <v>60</v>
      </c>
      <c r="N20" s="5">
        <v>7</v>
      </c>
      <c r="P20" s="1"/>
    </row>
    <row r="21" spans="1:18" x14ac:dyDescent="0.35">
      <c r="A21" s="2"/>
      <c r="B21" s="1"/>
      <c r="C21" s="2" t="s">
        <v>176</v>
      </c>
      <c r="E21" s="2" t="s">
        <v>177</v>
      </c>
      <c r="G21" s="2" t="s">
        <v>195</v>
      </c>
      <c r="H21" s="2"/>
      <c r="I21" s="2"/>
      <c r="M21" s="1"/>
      <c r="N21" s="5"/>
      <c r="P21" s="1"/>
    </row>
    <row r="22" spans="1:18" x14ac:dyDescent="0.35">
      <c r="A22" s="2"/>
      <c r="B22" s="1" t="s">
        <v>129</v>
      </c>
      <c r="C22" s="68">
        <v>200000</v>
      </c>
      <c r="E22" s="68">
        <v>300000</v>
      </c>
      <c r="G22" s="68">
        <v>250000</v>
      </c>
      <c r="H22" s="5"/>
      <c r="I22" s="1"/>
      <c r="M22" s="1"/>
      <c r="N22" s="5"/>
      <c r="P22" s="1"/>
    </row>
    <row r="23" spans="1:18" x14ac:dyDescent="0.35">
      <c r="A23" s="2"/>
      <c r="B23" s="1" t="s">
        <v>200</v>
      </c>
      <c r="C23" s="68">
        <f>C12</f>
        <v>-8000</v>
      </c>
      <c r="E23" s="68">
        <f>C13</f>
        <v>-12000</v>
      </c>
      <c r="G23" s="71"/>
      <c r="H23" s="5">
        <v>1</v>
      </c>
      <c r="I23" s="1"/>
      <c r="M23" s="1"/>
      <c r="N23" s="5"/>
      <c r="P23" s="1"/>
    </row>
    <row r="24" spans="1:18" x14ac:dyDescent="0.35">
      <c r="A24" s="2"/>
      <c r="B24" s="1" t="s">
        <v>201</v>
      </c>
      <c r="C24" s="68">
        <f>50000*2/5</f>
        <v>20000</v>
      </c>
      <c r="E24" s="68">
        <f>50000*3/5</f>
        <v>30000</v>
      </c>
      <c r="G24" s="71"/>
      <c r="H24" s="5">
        <v>2</v>
      </c>
      <c r="I24" s="1"/>
      <c r="M24" s="1"/>
      <c r="N24" s="5"/>
      <c r="P24" s="1"/>
    </row>
    <row r="25" spans="1:18" x14ac:dyDescent="0.35">
      <c r="A25" s="2"/>
      <c r="B25" s="1" t="s">
        <v>202</v>
      </c>
      <c r="C25" s="68">
        <f>SUM(C24:E24)*-C17</f>
        <v>-15000.000000000002</v>
      </c>
      <c r="E25" s="68">
        <f>SUM(C24:E24)*-C18</f>
        <v>-22499.999999999996</v>
      </c>
      <c r="G25" s="73">
        <f>SUM(C24:E24)*-C16</f>
        <v>-12500</v>
      </c>
      <c r="H25" s="5">
        <v>2</v>
      </c>
      <c r="I25" s="1"/>
      <c r="M25" s="1"/>
      <c r="N25" s="5"/>
      <c r="P25" s="1"/>
    </row>
    <row r="26" spans="1:18" x14ac:dyDescent="0.35">
      <c r="A26" s="2"/>
      <c r="B26" s="1" t="s">
        <v>203</v>
      </c>
      <c r="C26" s="69">
        <v>19000</v>
      </c>
      <c r="E26" s="69">
        <v>-25000</v>
      </c>
      <c r="G26" s="74"/>
      <c r="H26" s="5">
        <v>1</v>
      </c>
      <c r="I26" s="1"/>
      <c r="M26" s="1"/>
      <c r="N26" s="5"/>
      <c r="P26" s="1"/>
    </row>
    <row r="27" spans="1:18" x14ac:dyDescent="0.35">
      <c r="A27" s="2"/>
      <c r="B27" s="1" t="s">
        <v>204</v>
      </c>
      <c r="C27" s="68">
        <f>SUM(C22:C26)</f>
        <v>216000</v>
      </c>
      <c r="E27" s="68">
        <f>SUM(E22:E26)</f>
        <v>270500</v>
      </c>
      <c r="G27" s="72">
        <f>SUM(G22:G25)</f>
        <v>237500</v>
      </c>
      <c r="H27" s="2"/>
      <c r="I27" s="1"/>
      <c r="M27" s="1"/>
      <c r="N27" s="5"/>
      <c r="P27" s="1"/>
    </row>
    <row r="28" spans="1:18" x14ac:dyDescent="0.35">
      <c r="A28" s="2"/>
      <c r="B28" s="6"/>
      <c r="C28" s="1"/>
      <c r="D28" s="3"/>
      <c r="E28" s="1"/>
      <c r="F28" s="6"/>
      <c r="G28" s="2"/>
      <c r="H28" s="5"/>
      <c r="I28" s="1"/>
      <c r="M28" s="1"/>
      <c r="N28" s="5"/>
      <c r="P28" s="1"/>
    </row>
    <row r="29" spans="1:18" x14ac:dyDescent="0.35">
      <c r="A29" s="2"/>
      <c r="B29" s="5" t="s">
        <v>205</v>
      </c>
      <c r="C29" s="1"/>
      <c r="D29" s="3"/>
      <c r="E29" s="1"/>
      <c r="F29" s="6"/>
      <c r="G29" s="2"/>
      <c r="H29" s="2"/>
      <c r="I29" s="1"/>
      <c r="M29" s="1"/>
      <c r="N29" s="5"/>
      <c r="P29" s="1"/>
    </row>
    <row r="30" spans="1:18" x14ac:dyDescent="0.35">
      <c r="A30" s="2"/>
      <c r="B30" s="1"/>
      <c r="C30" s="1"/>
      <c r="D30" s="3"/>
      <c r="E30" s="1"/>
      <c r="F30" s="6"/>
      <c r="G30" s="2"/>
      <c r="H30" s="2"/>
      <c r="I30" s="1"/>
      <c r="M30" s="1"/>
      <c r="N30" s="5"/>
      <c r="P30" s="1"/>
    </row>
    <row r="31" spans="1:18" x14ac:dyDescent="0.35">
      <c r="A31" s="1" t="s">
        <v>47</v>
      </c>
      <c r="B31" s="1" t="s">
        <v>206</v>
      </c>
      <c r="C31" s="1"/>
      <c r="D31" s="3"/>
      <c r="E31" s="1"/>
      <c r="F31" s="6"/>
      <c r="G31" s="1"/>
      <c r="H31" s="2"/>
      <c r="M31" s="5" t="s">
        <v>60</v>
      </c>
      <c r="N31" s="5">
        <v>2</v>
      </c>
      <c r="P31" s="1"/>
    </row>
    <row r="32" spans="1:18" x14ac:dyDescent="0.35">
      <c r="A32" s="1"/>
      <c r="B32" s="1" t="s">
        <v>207</v>
      </c>
      <c r="C32" s="1"/>
      <c r="D32" s="3"/>
      <c r="E32" s="1"/>
      <c r="F32" s="6"/>
      <c r="G32" s="1"/>
      <c r="H32" s="2"/>
      <c r="I32" s="1"/>
      <c r="J32" s="7"/>
      <c r="K32" s="1"/>
      <c r="L32" s="6"/>
      <c r="M32" s="1"/>
      <c r="N32" s="1"/>
      <c r="O32" s="5"/>
      <c r="P32" s="1"/>
    </row>
    <row r="33" spans="1:16" x14ac:dyDescent="0.35">
      <c r="A33" s="1"/>
      <c r="B33" s="1" t="s">
        <v>208</v>
      </c>
      <c r="C33" s="1"/>
      <c r="D33" s="3"/>
      <c r="E33" s="1"/>
      <c r="F33" s="6"/>
      <c r="G33" s="1"/>
      <c r="H33" s="2"/>
      <c r="I33" s="1"/>
      <c r="J33" s="7"/>
      <c r="K33" s="1"/>
      <c r="L33" s="6"/>
      <c r="M33" s="1"/>
      <c r="N33" s="1"/>
      <c r="O33" s="5"/>
      <c r="P33" s="1"/>
    </row>
    <row r="34" spans="1:16" x14ac:dyDescent="0.35">
      <c r="B34" s="1" t="s">
        <v>209</v>
      </c>
    </row>
    <row r="35" spans="1:16" x14ac:dyDescent="0.35">
      <c r="B35" s="1" t="s">
        <v>210</v>
      </c>
    </row>
    <row r="37" spans="1:16" x14ac:dyDescent="0.35">
      <c r="A37" s="1"/>
      <c r="B37" s="1" t="s">
        <v>211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2383D-DEF9-4CCB-93B8-120C33D3FB85}">
  <sheetPr>
    <pageSetUpPr fitToPage="1"/>
  </sheetPr>
  <dimension ref="A1:T42"/>
  <sheetViews>
    <sheetView zoomScaleNormal="100" workbookViewId="0">
      <selection activeCell="N12" sqref="N12"/>
    </sheetView>
  </sheetViews>
  <sheetFormatPr defaultColWidth="8.7265625" defaultRowHeight="14.5" x14ac:dyDescent="0.35"/>
  <cols>
    <col min="1" max="1" width="8.7265625" style="1"/>
    <col min="2" max="2" width="9.54296875" style="1" customWidth="1"/>
    <col min="3" max="3" width="6.54296875" style="1" customWidth="1"/>
    <col min="4" max="4" width="8.7265625" style="1" bestFit="1" customWidth="1"/>
    <col min="5" max="5" width="10.7265625" style="1" customWidth="1"/>
    <col min="6" max="6" width="6.54296875" style="1" customWidth="1"/>
    <col min="7" max="7" width="8.453125" style="1" bestFit="1" customWidth="1"/>
    <col min="8" max="8" width="8.1796875" style="1" bestFit="1" customWidth="1"/>
    <col min="9" max="9" width="6.54296875" style="1" customWidth="1"/>
    <col min="10" max="10" width="8.81640625" style="1" bestFit="1" customWidth="1"/>
    <col min="11" max="11" width="8.1796875" style="1" bestFit="1" customWidth="1"/>
    <col min="12" max="12" width="3.1796875" style="2" bestFit="1" customWidth="1"/>
    <col min="13" max="13" width="8.7265625" style="1" bestFit="1" customWidth="1"/>
    <col min="14" max="14" width="10.1796875" style="1" customWidth="1"/>
    <col min="15" max="18" width="8.7265625" style="1"/>
    <col min="19" max="19" width="9.81640625" style="1" customWidth="1"/>
    <col min="20" max="20" width="6.54296875" style="1" customWidth="1"/>
    <col min="21" max="16384" width="8.7265625" style="1"/>
  </cols>
  <sheetData>
    <row r="1" spans="1:20" ht="14.5" customHeight="1" x14ac:dyDescent="0.35">
      <c r="A1" s="2" t="s">
        <v>212</v>
      </c>
      <c r="M1" s="2" t="s">
        <v>59</v>
      </c>
      <c r="N1" s="39"/>
      <c r="O1" s="39"/>
      <c r="P1" s="39"/>
      <c r="Q1" s="39"/>
      <c r="R1" s="39"/>
      <c r="S1" s="75" t="s">
        <v>60</v>
      </c>
      <c r="T1" s="5">
        <v>6</v>
      </c>
    </row>
    <row r="2" spans="1:20" ht="14.5" customHeight="1" x14ac:dyDescent="0.35">
      <c r="A2" s="2"/>
      <c r="M2" s="121" t="s">
        <v>213</v>
      </c>
      <c r="N2" s="121"/>
      <c r="O2" s="121"/>
      <c r="P2" s="121"/>
      <c r="Q2" s="121"/>
      <c r="R2" s="121"/>
      <c r="S2" s="121"/>
      <c r="T2" s="121"/>
    </row>
    <row r="3" spans="1:20" x14ac:dyDescent="0.35">
      <c r="A3" s="2" t="s">
        <v>214</v>
      </c>
      <c r="B3" s="2"/>
      <c r="C3" s="2"/>
      <c r="D3" s="2"/>
      <c r="G3" s="17"/>
      <c r="M3" s="121"/>
      <c r="N3" s="121"/>
      <c r="O3" s="121"/>
      <c r="P3" s="121"/>
      <c r="Q3" s="121"/>
      <c r="R3" s="121"/>
      <c r="S3" s="121"/>
      <c r="T3" s="121"/>
    </row>
    <row r="4" spans="1:20" x14ac:dyDescent="0.35">
      <c r="A4" s="2" t="s">
        <v>124</v>
      </c>
      <c r="B4" s="2" t="s">
        <v>125</v>
      </c>
      <c r="C4" s="122" t="s">
        <v>215</v>
      </c>
      <c r="D4" s="122"/>
      <c r="E4" s="122"/>
      <c r="F4" s="122" t="s">
        <v>216</v>
      </c>
      <c r="G4" s="122"/>
      <c r="H4" s="122"/>
      <c r="I4" s="122" t="s">
        <v>128</v>
      </c>
      <c r="J4" s="122"/>
      <c r="K4" s="122"/>
      <c r="L4" s="93" t="s">
        <v>109</v>
      </c>
      <c r="M4" s="1" t="s">
        <v>217</v>
      </c>
      <c r="N4" s="39"/>
      <c r="O4" s="39"/>
      <c r="P4" s="39"/>
      <c r="Q4" s="39"/>
    </row>
    <row r="5" spans="1:20" x14ac:dyDescent="0.35">
      <c r="A5" s="2"/>
      <c r="B5" s="2"/>
      <c r="C5" s="2" t="s">
        <v>218</v>
      </c>
      <c r="D5" s="2" t="s">
        <v>219</v>
      </c>
      <c r="E5" s="2" t="s">
        <v>220</v>
      </c>
      <c r="F5" s="2" t="s">
        <v>218</v>
      </c>
      <c r="G5" s="2" t="s">
        <v>219</v>
      </c>
      <c r="H5" s="2" t="s">
        <v>220</v>
      </c>
      <c r="I5" s="2" t="s">
        <v>218</v>
      </c>
      <c r="J5" s="2" t="s">
        <v>219</v>
      </c>
      <c r="K5" s="2" t="s">
        <v>220</v>
      </c>
      <c r="L5" s="93" t="s">
        <v>109</v>
      </c>
      <c r="M5" s="39"/>
      <c r="N5" s="39"/>
      <c r="O5" s="39"/>
      <c r="P5" s="39"/>
      <c r="Q5" s="39"/>
    </row>
    <row r="6" spans="1:20" x14ac:dyDescent="0.35">
      <c r="A6" s="11">
        <v>45383</v>
      </c>
      <c r="B6" s="1" t="s">
        <v>128</v>
      </c>
      <c r="E6" s="18"/>
      <c r="G6" s="19"/>
      <c r="H6" s="18"/>
      <c r="I6" s="1">
        <v>600</v>
      </c>
      <c r="J6" s="83">
        <v>20</v>
      </c>
      <c r="K6" s="84">
        <f>I6*J6</f>
        <v>12000</v>
      </c>
      <c r="L6" s="3" t="s">
        <v>221</v>
      </c>
      <c r="M6" s="1" t="s">
        <v>222</v>
      </c>
    </row>
    <row r="7" spans="1:20" x14ac:dyDescent="0.35">
      <c r="A7" s="11">
        <v>45385</v>
      </c>
      <c r="B7" s="1" t="s">
        <v>223</v>
      </c>
      <c r="C7" s="1">
        <v>900</v>
      </c>
      <c r="D7" s="83">
        <v>20.5</v>
      </c>
      <c r="E7" s="84">
        <f>C7*D7</f>
        <v>18450</v>
      </c>
      <c r="G7" s="19"/>
      <c r="H7" s="18"/>
      <c r="I7" s="1">
        <f>I6+C7</f>
        <v>1500</v>
      </c>
      <c r="J7" s="83">
        <f>K7/I7</f>
        <v>20.3</v>
      </c>
      <c r="K7" s="84">
        <f>K6+E7</f>
        <v>30450</v>
      </c>
      <c r="L7" s="3">
        <v>1</v>
      </c>
      <c r="M7" s="113" t="s">
        <v>224</v>
      </c>
    </row>
    <row r="8" spans="1:20" x14ac:dyDescent="0.35">
      <c r="A8" s="11">
        <v>45392</v>
      </c>
      <c r="B8" s="1" t="s">
        <v>216</v>
      </c>
      <c r="D8" s="19"/>
      <c r="E8" s="84"/>
      <c r="F8" s="1">
        <v>300</v>
      </c>
      <c r="G8" s="83">
        <f>J7</f>
        <v>20.3</v>
      </c>
      <c r="H8" s="84">
        <f>F8*G8</f>
        <v>6090</v>
      </c>
      <c r="I8" s="1">
        <f>I7-F8</f>
        <v>1200</v>
      </c>
      <c r="J8" s="83">
        <f>K8/I8</f>
        <v>20.3</v>
      </c>
      <c r="K8" s="84">
        <f>K7-H8</f>
        <v>24360</v>
      </c>
      <c r="L8" s="3">
        <v>1</v>
      </c>
    </row>
    <row r="9" spans="1:20" x14ac:dyDescent="0.35">
      <c r="A9" s="11">
        <v>45397</v>
      </c>
      <c r="B9" s="1" t="s">
        <v>223</v>
      </c>
      <c r="C9" s="1">
        <v>600</v>
      </c>
      <c r="D9" s="83">
        <v>21.5</v>
      </c>
      <c r="E9" s="84">
        <f>C9*D9</f>
        <v>12900</v>
      </c>
      <c r="G9" s="19"/>
      <c r="H9" s="84"/>
      <c r="I9" s="1">
        <f>I8+C9</f>
        <v>1800</v>
      </c>
      <c r="J9" s="83">
        <f>K9/I9</f>
        <v>20.7</v>
      </c>
      <c r="K9" s="84">
        <f>K8+E9</f>
        <v>37260</v>
      </c>
      <c r="L9" s="3">
        <v>1</v>
      </c>
    </row>
    <row r="10" spans="1:20" x14ac:dyDescent="0.35">
      <c r="A10" s="11">
        <v>45402</v>
      </c>
      <c r="B10" s="1" t="s">
        <v>216</v>
      </c>
      <c r="D10" s="19"/>
      <c r="E10" s="18"/>
      <c r="F10" s="1">
        <v>500</v>
      </c>
      <c r="G10" s="83">
        <f>J9</f>
        <v>20.7</v>
      </c>
      <c r="H10" s="84">
        <f>F10*G10</f>
        <v>10350</v>
      </c>
      <c r="I10" s="1">
        <f>I9-F10</f>
        <v>1300</v>
      </c>
      <c r="J10" s="83">
        <f>K10/I10</f>
        <v>20.7</v>
      </c>
      <c r="K10" s="84">
        <f>K9-H10</f>
        <v>26910</v>
      </c>
      <c r="L10" s="3">
        <v>1</v>
      </c>
    </row>
    <row r="11" spans="1:20" x14ac:dyDescent="0.35">
      <c r="A11" s="11">
        <v>45406</v>
      </c>
      <c r="B11" s="1" t="s">
        <v>225</v>
      </c>
      <c r="D11" s="20"/>
      <c r="E11" s="18"/>
      <c r="F11" s="1">
        <v>300</v>
      </c>
      <c r="G11" s="83">
        <f>D7</f>
        <v>20.5</v>
      </c>
      <c r="H11" s="84">
        <f>F11*G11</f>
        <v>6150</v>
      </c>
      <c r="I11" s="1">
        <f>I10-F11</f>
        <v>1000</v>
      </c>
      <c r="J11" s="83">
        <f>K11/I11</f>
        <v>20.76</v>
      </c>
      <c r="K11" s="84">
        <f>K10-H11</f>
        <v>20760</v>
      </c>
      <c r="L11" s="3">
        <v>1</v>
      </c>
    </row>
    <row r="12" spans="1:20" x14ac:dyDescent="0.35">
      <c r="H12" s="59"/>
      <c r="M12" s="7"/>
      <c r="N12" s="6"/>
    </row>
    <row r="14" spans="1:20" x14ac:dyDescent="0.35">
      <c r="B14" s="6"/>
      <c r="C14" s="6"/>
      <c r="D14" s="6"/>
      <c r="E14" s="6"/>
      <c r="F14" s="6"/>
      <c r="G14" s="6"/>
    </row>
    <row r="17" spans="1:9" x14ac:dyDescent="0.35">
      <c r="A17" s="2"/>
      <c r="H17" s="34"/>
    </row>
    <row r="18" spans="1:9" x14ac:dyDescent="0.35">
      <c r="A18" s="2"/>
      <c r="H18" s="34"/>
    </row>
    <row r="19" spans="1:9" x14ac:dyDescent="0.35">
      <c r="A19" s="2"/>
      <c r="B19" s="2"/>
      <c r="H19" s="7"/>
    </row>
    <row r="20" spans="1:9" x14ac:dyDescent="0.35">
      <c r="A20" s="2"/>
      <c r="H20" s="7"/>
    </row>
    <row r="21" spans="1:9" x14ac:dyDescent="0.35">
      <c r="A21" s="2"/>
      <c r="B21" s="2"/>
      <c r="H21" s="7"/>
    </row>
    <row r="22" spans="1:9" x14ac:dyDescent="0.35">
      <c r="A22" s="2"/>
      <c r="F22" s="76"/>
      <c r="H22" s="7"/>
      <c r="I22" s="6"/>
    </row>
    <row r="23" spans="1:9" x14ac:dyDescent="0.35">
      <c r="A23" s="2"/>
      <c r="F23" s="76"/>
      <c r="H23" s="7"/>
    </row>
    <row r="24" spans="1:9" x14ac:dyDescent="0.35">
      <c r="A24" s="2"/>
      <c r="F24" s="76"/>
      <c r="G24" s="76"/>
      <c r="H24" s="7"/>
      <c r="I24" s="6"/>
    </row>
    <row r="25" spans="1:9" x14ac:dyDescent="0.35">
      <c r="A25" s="2"/>
      <c r="H25" s="7"/>
    </row>
    <row r="26" spans="1:9" x14ac:dyDescent="0.35">
      <c r="A26" s="2"/>
      <c r="G26" s="76"/>
      <c r="H26" s="7"/>
      <c r="I26" s="6"/>
    </row>
    <row r="27" spans="1:9" x14ac:dyDescent="0.35">
      <c r="A27" s="2"/>
      <c r="G27" s="76"/>
      <c r="H27" s="7"/>
      <c r="I27" s="6"/>
    </row>
    <row r="28" spans="1:9" x14ac:dyDescent="0.35">
      <c r="A28" s="2"/>
      <c r="G28" s="76"/>
      <c r="H28" s="17"/>
    </row>
    <row r="29" spans="1:9" x14ac:dyDescent="0.35">
      <c r="A29" s="2"/>
      <c r="G29" s="76"/>
      <c r="H29" s="35"/>
    </row>
    <row r="30" spans="1:9" x14ac:dyDescent="0.35">
      <c r="A30" s="2"/>
      <c r="G30" s="76"/>
      <c r="H30" s="17"/>
    </row>
    <row r="31" spans="1:9" x14ac:dyDescent="0.35">
      <c r="A31" s="2"/>
      <c r="G31" s="76"/>
      <c r="H31" s="17"/>
    </row>
    <row r="32" spans="1:9" x14ac:dyDescent="0.35">
      <c r="A32" s="2"/>
      <c r="G32" s="76"/>
      <c r="H32" s="7"/>
    </row>
    <row r="33" spans="1:8" x14ac:dyDescent="0.35">
      <c r="A33" s="2"/>
      <c r="G33" s="76"/>
      <c r="H33" s="7"/>
    </row>
    <row r="34" spans="1:8" x14ac:dyDescent="0.35">
      <c r="A34" s="2"/>
      <c r="G34" s="76"/>
      <c r="H34" s="7"/>
    </row>
    <row r="35" spans="1:8" x14ac:dyDescent="0.35">
      <c r="A35" s="2"/>
      <c r="H35" s="7"/>
    </row>
    <row r="36" spans="1:8" x14ac:dyDescent="0.35">
      <c r="A36" s="2"/>
      <c r="F36" s="36"/>
      <c r="G36" s="19"/>
      <c r="H36" s="7"/>
    </row>
    <row r="37" spans="1:8" x14ac:dyDescent="0.35">
      <c r="A37" s="2"/>
      <c r="H37" s="7"/>
    </row>
    <row r="38" spans="1:8" x14ac:dyDescent="0.35">
      <c r="A38" s="2"/>
      <c r="G38" s="37"/>
      <c r="H38" s="7"/>
    </row>
    <row r="39" spans="1:8" x14ac:dyDescent="0.35">
      <c r="A39" s="2"/>
      <c r="H39" s="7"/>
    </row>
    <row r="40" spans="1:8" x14ac:dyDescent="0.35">
      <c r="A40" s="2"/>
      <c r="F40" s="38"/>
      <c r="G40" s="37"/>
      <c r="H40" s="7"/>
    </row>
    <row r="41" spans="1:8" x14ac:dyDescent="0.35">
      <c r="H41" s="7"/>
    </row>
    <row r="42" spans="1:8" x14ac:dyDescent="0.35">
      <c r="H42" s="7"/>
    </row>
  </sheetData>
  <mergeCells count="4">
    <mergeCell ref="C4:E4"/>
    <mergeCell ref="F4:H4"/>
    <mergeCell ref="I4:K4"/>
    <mergeCell ref="M2:T3"/>
  </mergeCells>
  <printOptions gridLines="1"/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EBD04-1874-4035-BF7A-4C95C7939A08}">
  <sheetPr>
    <pageSetUpPr fitToPage="1"/>
  </sheetPr>
  <dimension ref="A1:S40"/>
  <sheetViews>
    <sheetView workbookViewId="0"/>
  </sheetViews>
  <sheetFormatPr defaultRowHeight="14.5" x14ac:dyDescent="0.35"/>
  <cols>
    <col min="1" max="1" width="3.26953125" customWidth="1"/>
    <col min="5" max="5" width="20.7265625" customWidth="1"/>
    <col min="6" max="6" width="9" customWidth="1"/>
    <col min="7" max="7" width="2.54296875" style="92" customWidth="1"/>
    <col min="8" max="8" width="9.453125" customWidth="1"/>
    <col min="9" max="9" width="3.1796875" style="92" customWidth="1"/>
    <col min="15" max="15" width="10.7265625" customWidth="1"/>
    <col min="16" max="16" width="10.81640625" customWidth="1"/>
    <col min="17" max="17" width="3.453125" bestFit="1" customWidth="1"/>
  </cols>
  <sheetData>
    <row r="1" spans="1:19" s="1" customFormat="1" ht="14.5" customHeight="1" x14ac:dyDescent="0.35">
      <c r="A1" s="2" t="s">
        <v>226</v>
      </c>
      <c r="G1" s="2"/>
      <c r="I1" s="2"/>
      <c r="J1" s="2" t="s">
        <v>59</v>
      </c>
      <c r="N1" s="39"/>
      <c r="P1" s="75" t="s">
        <v>60</v>
      </c>
      <c r="Q1" s="5">
        <v>12</v>
      </c>
      <c r="R1" s="39"/>
    </row>
    <row r="2" spans="1:19" x14ac:dyDescent="0.35">
      <c r="A2" s="2"/>
      <c r="B2" s="1"/>
      <c r="C2" s="1"/>
      <c r="D2" s="1"/>
      <c r="E2" s="1"/>
      <c r="F2" s="1"/>
      <c r="G2" s="2"/>
      <c r="H2" s="1"/>
      <c r="I2" s="10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35">
      <c r="A3" s="1" t="s">
        <v>227</v>
      </c>
      <c r="B3" s="2" t="s">
        <v>228</v>
      </c>
      <c r="C3" s="1"/>
      <c r="D3" s="1"/>
      <c r="E3" s="1"/>
      <c r="F3" s="1"/>
      <c r="G3" s="2"/>
      <c r="H3" s="1"/>
      <c r="I3" s="3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x14ac:dyDescent="0.35">
      <c r="A4" s="1"/>
      <c r="B4" s="1"/>
      <c r="C4" s="1"/>
      <c r="D4" s="1"/>
      <c r="E4" s="1"/>
      <c r="F4" s="1"/>
      <c r="G4" s="2"/>
      <c r="H4" s="1"/>
      <c r="I4" s="3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35">
      <c r="A5" s="1"/>
      <c r="B5" s="2" t="s">
        <v>229</v>
      </c>
      <c r="C5" s="1"/>
      <c r="D5" s="1"/>
      <c r="E5" s="1"/>
      <c r="F5" s="1"/>
      <c r="G5" s="2"/>
      <c r="H5" s="1"/>
      <c r="I5" s="3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35">
      <c r="A6" s="1"/>
      <c r="B6" s="1" t="s">
        <v>230</v>
      </c>
      <c r="C6" s="1"/>
      <c r="D6" s="1"/>
      <c r="E6" s="1"/>
      <c r="F6" s="68">
        <f>35*48*0.5*18*3</f>
        <v>45360</v>
      </c>
      <c r="G6" s="3">
        <v>2</v>
      </c>
      <c r="H6" s="1"/>
      <c r="J6" s="113" t="s">
        <v>231</v>
      </c>
      <c r="K6" s="1"/>
      <c r="L6" s="1"/>
      <c r="M6" s="1"/>
      <c r="N6" s="1"/>
      <c r="O6" s="1"/>
      <c r="P6" s="1"/>
      <c r="Q6" s="1"/>
      <c r="R6" s="1"/>
      <c r="S6" s="1"/>
    </row>
    <row r="7" spans="1:19" x14ac:dyDescent="0.35">
      <c r="A7" s="1"/>
      <c r="B7" s="1" t="s">
        <v>232</v>
      </c>
      <c r="C7" s="1"/>
      <c r="D7" s="1"/>
      <c r="E7" s="1"/>
      <c r="F7" s="68">
        <f>3*4*0.5*18*35</f>
        <v>3780</v>
      </c>
      <c r="G7" s="3">
        <v>1</v>
      </c>
      <c r="H7" s="1"/>
      <c r="J7" s="111"/>
      <c r="K7" s="1"/>
      <c r="L7" s="1"/>
      <c r="M7" s="1"/>
      <c r="N7" s="1"/>
      <c r="O7" s="1"/>
      <c r="P7" s="1"/>
      <c r="Q7" s="1"/>
      <c r="R7" s="1"/>
      <c r="S7" s="1"/>
    </row>
    <row r="8" spans="1:19" x14ac:dyDescent="0.35">
      <c r="A8" s="1"/>
      <c r="B8" s="1" t="s">
        <v>233</v>
      </c>
      <c r="C8" s="1"/>
      <c r="D8" s="1"/>
      <c r="E8" s="1"/>
      <c r="F8" s="69">
        <f>5*48*0.5*18*1.5*3</f>
        <v>9720</v>
      </c>
      <c r="G8" s="3">
        <v>2</v>
      </c>
      <c r="H8" s="68">
        <f>SUM(F6:F8)</f>
        <v>58860</v>
      </c>
      <c r="J8" s="113" t="s">
        <v>231</v>
      </c>
      <c r="K8" s="1"/>
      <c r="L8" s="1"/>
      <c r="M8" s="1"/>
      <c r="N8" s="1"/>
      <c r="O8" s="1"/>
      <c r="P8" s="1"/>
      <c r="Q8" s="1"/>
      <c r="R8" s="1"/>
      <c r="S8" s="1"/>
    </row>
    <row r="9" spans="1:19" x14ac:dyDescent="0.35">
      <c r="A9" s="1"/>
      <c r="B9" s="1"/>
      <c r="C9" s="1"/>
      <c r="D9" s="1"/>
      <c r="E9" s="1"/>
      <c r="F9" s="1"/>
      <c r="G9" s="2"/>
      <c r="H9" s="1"/>
      <c r="I9" s="3"/>
      <c r="J9" s="1" t="s">
        <v>234</v>
      </c>
      <c r="K9" s="1"/>
      <c r="L9" s="1"/>
      <c r="M9" s="1"/>
      <c r="N9" s="1"/>
      <c r="O9" s="1"/>
      <c r="P9" s="1"/>
      <c r="Q9" s="1"/>
      <c r="R9" s="1"/>
      <c r="S9" s="1"/>
    </row>
    <row r="10" spans="1:19" x14ac:dyDescent="0.35">
      <c r="A10" s="1"/>
      <c r="B10" s="1" t="s">
        <v>235</v>
      </c>
      <c r="C10" s="1"/>
      <c r="D10" s="1"/>
      <c r="E10" s="1"/>
      <c r="F10" s="1"/>
      <c r="G10" s="2"/>
      <c r="H10" s="68">
        <f>(18000-3000)/3*3</f>
        <v>15000</v>
      </c>
      <c r="I10" s="3">
        <v>2</v>
      </c>
      <c r="J10" s="113" t="s">
        <v>231</v>
      </c>
      <c r="K10" s="1"/>
      <c r="L10" s="1"/>
      <c r="M10" s="1"/>
      <c r="N10" s="1"/>
      <c r="O10" s="1"/>
      <c r="P10" s="1"/>
      <c r="Q10" s="1"/>
      <c r="R10" s="1"/>
      <c r="S10" s="1"/>
    </row>
    <row r="11" spans="1:19" x14ac:dyDescent="0.35">
      <c r="A11" s="1"/>
      <c r="B11" s="1" t="s">
        <v>236</v>
      </c>
      <c r="C11" s="1"/>
      <c r="D11" s="1"/>
      <c r="E11" s="1"/>
      <c r="F11" s="1"/>
      <c r="G11" s="2"/>
      <c r="H11" s="68">
        <f>100*3*48/8*1.45</f>
        <v>2610</v>
      </c>
      <c r="I11" s="3">
        <v>2</v>
      </c>
      <c r="J11" s="113" t="s">
        <v>231</v>
      </c>
      <c r="K11" s="1"/>
      <c r="L11" s="1"/>
      <c r="M11" s="1"/>
      <c r="N11" s="1"/>
      <c r="O11" s="1"/>
      <c r="P11" s="1"/>
      <c r="Q11" s="1"/>
      <c r="R11" s="1"/>
      <c r="S11" s="1"/>
    </row>
    <row r="12" spans="1:19" x14ac:dyDescent="0.35">
      <c r="A12" s="1"/>
      <c r="B12" s="1" t="s">
        <v>237</v>
      </c>
      <c r="C12" s="1"/>
      <c r="D12" s="1"/>
      <c r="E12" s="1"/>
      <c r="F12" s="1"/>
      <c r="G12" s="2"/>
      <c r="H12" s="68">
        <f>300*3</f>
        <v>900</v>
      </c>
      <c r="I12" s="93" t="s">
        <v>109</v>
      </c>
      <c r="K12" s="1"/>
      <c r="L12" s="1"/>
      <c r="M12" s="1"/>
      <c r="N12" s="1"/>
      <c r="O12" s="1"/>
      <c r="P12" s="1"/>
      <c r="Q12" s="1"/>
      <c r="R12" s="1"/>
      <c r="S12" s="1"/>
    </row>
    <row r="13" spans="1:19" x14ac:dyDescent="0.35">
      <c r="A13" s="1"/>
      <c r="B13" s="1" t="s">
        <v>238</v>
      </c>
      <c r="C13" s="1"/>
      <c r="D13" s="1"/>
      <c r="E13" s="1"/>
      <c r="F13" s="1"/>
      <c r="G13" s="2"/>
      <c r="H13" s="68">
        <f>2000*3</f>
        <v>6000</v>
      </c>
      <c r="I13" s="96">
        <v>1</v>
      </c>
      <c r="J13" s="1" t="s">
        <v>239</v>
      </c>
      <c r="K13" s="1"/>
      <c r="L13" s="1"/>
      <c r="M13" s="1"/>
      <c r="N13" s="1"/>
      <c r="O13" s="1"/>
      <c r="P13" s="1"/>
      <c r="Q13" s="1"/>
      <c r="R13" s="1"/>
      <c r="S13" s="1"/>
    </row>
    <row r="14" spans="1:19" x14ac:dyDescent="0.35">
      <c r="A14" s="1"/>
      <c r="B14" s="1" t="s">
        <v>240</v>
      </c>
      <c r="C14" s="1"/>
      <c r="D14" s="1"/>
      <c r="E14" s="1"/>
      <c r="F14" s="1"/>
      <c r="G14" s="2"/>
      <c r="H14" s="68">
        <v>1200</v>
      </c>
      <c r="I14" s="93" t="s">
        <v>109</v>
      </c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x14ac:dyDescent="0.35">
      <c r="A15" s="1"/>
      <c r="B15" s="1" t="s">
        <v>241</v>
      </c>
      <c r="C15" s="1"/>
      <c r="D15" s="1"/>
      <c r="E15" s="1"/>
      <c r="F15" s="1"/>
      <c r="G15" s="2"/>
      <c r="H15" s="69">
        <v>1830</v>
      </c>
      <c r="I15" s="3">
        <v>1</v>
      </c>
      <c r="J15" s="1" t="s">
        <v>242</v>
      </c>
      <c r="K15" s="1"/>
      <c r="L15" s="1"/>
      <c r="M15" s="1"/>
      <c r="N15" s="1"/>
      <c r="O15" s="1"/>
      <c r="P15" s="1"/>
      <c r="Q15" s="1"/>
      <c r="R15" s="1"/>
      <c r="S15" s="1"/>
    </row>
    <row r="16" spans="1:19" x14ac:dyDescent="0.35">
      <c r="A16" s="1"/>
      <c r="B16" s="1" t="s">
        <v>243</v>
      </c>
      <c r="C16" s="1"/>
      <c r="D16" s="1"/>
      <c r="E16" s="1"/>
      <c r="F16" s="1"/>
      <c r="G16" s="2"/>
      <c r="H16" s="68">
        <f>SUM(H8:H15)</f>
        <v>86400</v>
      </c>
      <c r="I16" s="3">
        <v>1</v>
      </c>
      <c r="J16" s="1" t="s">
        <v>244</v>
      </c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35">
      <c r="A17" s="1"/>
      <c r="B17" s="1"/>
      <c r="C17" s="1"/>
      <c r="D17" s="1"/>
      <c r="E17" s="1"/>
      <c r="F17" s="1"/>
      <c r="G17" s="2"/>
      <c r="H17" s="68"/>
      <c r="I17" s="3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x14ac:dyDescent="0.35">
      <c r="A18" s="1" t="s">
        <v>35</v>
      </c>
      <c r="B18" s="1" t="s">
        <v>245</v>
      </c>
      <c r="C18" s="1"/>
      <c r="D18" s="1"/>
      <c r="E18" s="1"/>
      <c r="F18" s="1"/>
      <c r="G18" s="2"/>
      <c r="H18" s="68">
        <v>800</v>
      </c>
      <c r="I18" s="3"/>
      <c r="J18" s="1"/>
      <c r="K18" s="1"/>
      <c r="L18" s="1"/>
      <c r="M18" s="1"/>
      <c r="N18" s="1"/>
      <c r="O18" s="1"/>
      <c r="P18" s="75" t="s">
        <v>60</v>
      </c>
      <c r="Q18" s="5">
        <v>1</v>
      </c>
      <c r="R18" s="1"/>
      <c r="S18" s="1"/>
    </row>
    <row r="19" spans="1:19" x14ac:dyDescent="0.35">
      <c r="A19" s="1"/>
      <c r="B19" s="1"/>
      <c r="C19" s="1"/>
      <c r="D19" s="1"/>
      <c r="E19" s="1"/>
      <c r="F19" s="1"/>
      <c r="G19" s="2"/>
      <c r="H19" s="1"/>
      <c r="I19" s="3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x14ac:dyDescent="0.35">
      <c r="B20" s="1" t="s">
        <v>246</v>
      </c>
      <c r="C20" s="1"/>
      <c r="D20" s="1"/>
      <c r="E20" s="1"/>
      <c r="F20" s="36"/>
      <c r="G20" s="94"/>
      <c r="H20" s="84">
        <f>H16/H18</f>
        <v>108</v>
      </c>
      <c r="I20" s="3">
        <v>1</v>
      </c>
      <c r="J20" s="1"/>
      <c r="K20" s="1"/>
      <c r="L20" s="1"/>
      <c r="M20" s="1"/>
      <c r="N20" s="1"/>
      <c r="R20" s="1"/>
      <c r="S20" s="1"/>
    </row>
    <row r="21" spans="1:19" x14ac:dyDescent="0.35">
      <c r="A21" s="1"/>
      <c r="B21" s="1"/>
      <c r="C21" s="1"/>
      <c r="D21" s="1"/>
      <c r="E21" s="1"/>
      <c r="F21" s="1"/>
      <c r="G21" s="2"/>
      <c r="H21" s="59"/>
      <c r="I21" s="3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35">
      <c r="A22" s="1" t="s">
        <v>47</v>
      </c>
      <c r="B22" s="1" t="s">
        <v>247</v>
      </c>
      <c r="C22" s="1"/>
      <c r="D22" s="1"/>
      <c r="E22" s="1"/>
      <c r="F22" s="1"/>
      <c r="G22" s="2"/>
      <c r="H22" s="59">
        <f>H20*0.25</f>
        <v>27</v>
      </c>
      <c r="I22" s="3"/>
      <c r="J22" s="1"/>
      <c r="K22" s="1"/>
      <c r="L22" s="1"/>
      <c r="M22" s="1"/>
      <c r="N22" s="1"/>
      <c r="O22" s="1"/>
      <c r="P22" s="75" t="s">
        <v>60</v>
      </c>
      <c r="Q22" s="5">
        <v>1</v>
      </c>
      <c r="R22" s="1"/>
      <c r="S22" s="1"/>
    </row>
    <row r="23" spans="1:19" x14ac:dyDescent="0.35">
      <c r="A23" s="1"/>
      <c r="B23" s="1"/>
      <c r="C23" s="1"/>
      <c r="D23" s="1"/>
      <c r="E23" s="1"/>
      <c r="F23" s="1"/>
      <c r="G23" s="2"/>
      <c r="H23" s="59"/>
      <c r="I23" s="3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35">
      <c r="B24" s="1" t="s">
        <v>248</v>
      </c>
      <c r="C24" s="1"/>
      <c r="D24" s="1"/>
      <c r="E24" s="1"/>
      <c r="F24" s="38"/>
      <c r="G24" s="95"/>
      <c r="H24" s="59">
        <f>H20+H22</f>
        <v>135</v>
      </c>
      <c r="I24" s="3">
        <v>1</v>
      </c>
      <c r="J24" s="1"/>
      <c r="K24" s="1"/>
      <c r="L24" s="1"/>
      <c r="M24" s="1"/>
      <c r="N24" s="1"/>
      <c r="O24" s="1"/>
      <c r="R24" s="1"/>
      <c r="S24" s="1"/>
    </row>
    <row r="25" spans="1:19" x14ac:dyDescent="0.35">
      <c r="A25" s="1"/>
      <c r="B25" s="1"/>
      <c r="C25" s="1"/>
      <c r="D25" s="1"/>
      <c r="E25" s="1"/>
      <c r="F25" s="1"/>
      <c r="G25" s="2"/>
      <c r="H25" s="1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35">
      <c r="A26" s="1"/>
      <c r="B26" s="1"/>
      <c r="C26" s="1"/>
      <c r="D26" s="1"/>
      <c r="E26" s="1"/>
      <c r="F26" s="1"/>
      <c r="G26" s="2"/>
      <c r="H26" s="1"/>
      <c r="I26" s="3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35">
      <c r="A27" s="1"/>
      <c r="B27" s="1"/>
      <c r="C27" s="1"/>
      <c r="D27" s="1"/>
      <c r="E27" s="1"/>
      <c r="F27" s="1"/>
      <c r="G27" s="2"/>
      <c r="H27" s="1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35">
      <c r="A28" s="1"/>
      <c r="B28" s="1"/>
      <c r="C28" s="1"/>
      <c r="D28" s="1"/>
      <c r="E28" s="1"/>
      <c r="F28" s="1"/>
      <c r="G28" s="2"/>
      <c r="H28" s="1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35">
      <c r="A29" s="1"/>
      <c r="B29" s="1"/>
      <c r="C29" s="1"/>
      <c r="D29" s="1"/>
      <c r="E29" s="1"/>
      <c r="F29" s="1"/>
      <c r="G29" s="2"/>
      <c r="H29" s="1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x14ac:dyDescent="0.35">
      <c r="A30" s="1"/>
      <c r="B30" s="1"/>
      <c r="C30" s="1"/>
      <c r="D30" s="1"/>
      <c r="E30" s="1"/>
      <c r="F30" s="1"/>
      <c r="G30" s="2"/>
      <c r="H30" s="1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x14ac:dyDescent="0.35">
      <c r="A31" s="1"/>
      <c r="B31" s="1"/>
      <c r="C31" s="1"/>
      <c r="D31" s="1"/>
      <c r="E31" s="1"/>
      <c r="F31" s="1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35">
      <c r="A32" s="1"/>
      <c r="B32" s="1"/>
      <c r="C32" s="1"/>
      <c r="D32" s="1"/>
      <c r="E32" s="1"/>
      <c r="F32" s="1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35">
      <c r="A33" s="1"/>
      <c r="B33" s="1"/>
      <c r="C33" s="1"/>
      <c r="D33" s="1"/>
      <c r="E33" s="1"/>
      <c r="F33" s="1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35">
      <c r="A34" s="1"/>
      <c r="B34" s="1"/>
      <c r="C34" s="1"/>
      <c r="D34" s="1"/>
      <c r="E34" s="1"/>
      <c r="F34" s="1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35">
      <c r="A35" s="1"/>
      <c r="B35" s="1"/>
      <c r="C35" s="1"/>
      <c r="D35" s="1"/>
      <c r="E35" s="1"/>
      <c r="F35" s="1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35">
      <c r="A36" s="1"/>
      <c r="B36" s="1"/>
      <c r="C36" s="1"/>
      <c r="D36" s="1"/>
      <c r="E36" s="1"/>
      <c r="F36" s="1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35">
      <c r="A37" s="1"/>
      <c r="B37" s="1"/>
      <c r="C37" s="1"/>
      <c r="D37" s="1"/>
      <c r="E37" s="1"/>
      <c r="F37" s="1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35">
      <c r="A38" s="1"/>
      <c r="B38" s="1"/>
      <c r="C38" s="1"/>
      <c r="D38" s="1"/>
      <c r="E38" s="1"/>
      <c r="F38" s="1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35">
      <c r="A39" s="1"/>
      <c r="B39" s="1"/>
      <c r="C39" s="1"/>
      <c r="D39" s="1"/>
      <c r="E39" s="1"/>
      <c r="F39" s="1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35">
      <c r="A40" s="1"/>
      <c r="B40" s="1"/>
      <c r="C40" s="1"/>
      <c r="D40" s="1"/>
      <c r="E40" s="1"/>
      <c r="F40" s="1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2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0D25-4452-4F30-92F8-852F05198698}">
  <sheetPr>
    <pageSetUpPr fitToPage="1"/>
  </sheetPr>
  <dimension ref="A1:Q61"/>
  <sheetViews>
    <sheetView zoomScale="91" zoomScaleNormal="91" workbookViewId="0"/>
  </sheetViews>
  <sheetFormatPr defaultColWidth="8.7265625" defaultRowHeight="14.5" x14ac:dyDescent="0.35"/>
  <cols>
    <col min="1" max="1" width="7.1796875" style="1" customWidth="1"/>
    <col min="2" max="2" width="37.453125" style="1" customWidth="1"/>
    <col min="3" max="3" width="27.1796875" style="1" customWidth="1"/>
    <col min="4" max="4" width="4.453125" style="10" customWidth="1"/>
    <col min="5" max="5" width="26.54296875" style="1" customWidth="1"/>
    <col min="6" max="6" width="4.26953125" style="34" customWidth="1"/>
    <col min="7" max="9" width="8.7265625" style="1"/>
    <col min="10" max="11" width="8.7265625" style="1" customWidth="1"/>
    <col min="12" max="12" width="8.7265625" style="1"/>
    <col min="13" max="13" width="11.1796875" style="2" customWidth="1"/>
    <col min="14" max="14" width="3.453125" style="2" customWidth="1"/>
    <col min="15" max="16384" width="8.7265625" style="1"/>
  </cols>
  <sheetData>
    <row r="1" spans="1:17" ht="14.5" customHeight="1" x14ac:dyDescent="0.35">
      <c r="A1" s="2" t="s">
        <v>249</v>
      </c>
      <c r="G1" s="2" t="s">
        <v>59</v>
      </c>
      <c r="J1" s="75"/>
      <c r="K1" s="5"/>
      <c r="M1" s="97"/>
      <c r="O1" s="75"/>
      <c r="P1" s="5"/>
      <c r="Q1" s="39"/>
    </row>
    <row r="2" spans="1:17" x14ac:dyDescent="0.35">
      <c r="A2" s="1" t="s">
        <v>250</v>
      </c>
      <c r="B2" s="2"/>
    </row>
    <row r="3" spans="1:17" x14ac:dyDescent="0.35">
      <c r="B3" s="21"/>
      <c r="C3" s="22" t="s">
        <v>251</v>
      </c>
      <c r="D3" s="98"/>
      <c r="E3" s="22" t="s">
        <v>252</v>
      </c>
      <c r="F3" s="103"/>
    </row>
    <row r="4" spans="1:17" x14ac:dyDescent="0.35">
      <c r="A4" s="1" t="s">
        <v>102</v>
      </c>
      <c r="B4" s="23" t="s">
        <v>253</v>
      </c>
      <c r="F4" s="104"/>
      <c r="M4" s="85" t="s">
        <v>60</v>
      </c>
      <c r="N4" s="5">
        <v>2</v>
      </c>
    </row>
    <row r="5" spans="1:17" ht="18" customHeight="1" x14ac:dyDescent="0.35">
      <c r="B5" s="44" t="s">
        <v>254</v>
      </c>
      <c r="C5" s="24" t="s">
        <v>255</v>
      </c>
      <c r="D5" s="99"/>
      <c r="E5" s="1" t="s">
        <v>256</v>
      </c>
      <c r="F5" s="104"/>
    </row>
    <row r="6" spans="1:17" x14ac:dyDescent="0.35">
      <c r="B6" s="25" t="s">
        <v>257</v>
      </c>
      <c r="C6" s="9" t="s">
        <v>258</v>
      </c>
      <c r="D6" s="100">
        <v>1</v>
      </c>
      <c r="E6" s="9" t="s">
        <v>259</v>
      </c>
      <c r="F6" s="105">
        <v>1</v>
      </c>
      <c r="G6" s="1" t="s">
        <v>260</v>
      </c>
    </row>
    <row r="8" spans="1:17" ht="14.5" customHeight="1" x14ac:dyDescent="0.35">
      <c r="A8" s="1" t="s">
        <v>121</v>
      </c>
      <c r="B8" s="123" t="s">
        <v>261</v>
      </c>
      <c r="C8" s="124"/>
      <c r="D8" s="124"/>
      <c r="E8" s="124"/>
      <c r="F8" s="125"/>
      <c r="M8" s="75" t="s">
        <v>60</v>
      </c>
      <c r="N8" s="5">
        <v>2</v>
      </c>
    </row>
    <row r="9" spans="1:17" x14ac:dyDescent="0.35">
      <c r="A9" s="2"/>
      <c r="B9" s="126"/>
      <c r="C9" s="127"/>
      <c r="D9" s="127"/>
      <c r="E9" s="127"/>
      <c r="F9" s="128"/>
    </row>
    <row r="10" spans="1:17" x14ac:dyDescent="0.35">
      <c r="A10" s="2"/>
      <c r="B10" s="39"/>
      <c r="C10" s="39"/>
      <c r="D10" s="101"/>
      <c r="E10" s="39"/>
      <c r="F10" s="89"/>
      <c r="G10" s="5"/>
    </row>
    <row r="11" spans="1:17" x14ac:dyDescent="0.35">
      <c r="A11" s="1" t="s">
        <v>182</v>
      </c>
      <c r="B11" s="14" t="s">
        <v>251</v>
      </c>
      <c r="C11" s="13" t="s">
        <v>63</v>
      </c>
      <c r="M11" s="75" t="s">
        <v>60</v>
      </c>
      <c r="N11" s="5">
        <v>2</v>
      </c>
    </row>
    <row r="12" spans="1:17" x14ac:dyDescent="0.35">
      <c r="B12" s="1" t="s">
        <v>262</v>
      </c>
      <c r="C12" s="26">
        <v>240000</v>
      </c>
      <c r="E12" s="114" t="s">
        <v>263</v>
      </c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7" x14ac:dyDescent="0.35">
      <c r="B13" s="1" t="s">
        <v>264</v>
      </c>
      <c r="C13" s="27">
        <v>20000</v>
      </c>
      <c r="D13" s="3">
        <v>1</v>
      </c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7" x14ac:dyDescent="0.35">
      <c r="B14" s="1" t="s">
        <v>265</v>
      </c>
      <c r="C14" s="26">
        <f>C12-C13</f>
        <v>220000</v>
      </c>
      <c r="D14" s="3"/>
      <c r="E14" s="1" t="s">
        <v>266</v>
      </c>
    </row>
    <row r="15" spans="1:17" x14ac:dyDescent="0.35">
      <c r="B15" s="1" t="s">
        <v>267</v>
      </c>
      <c r="C15" s="27">
        <f>C14*25%</f>
        <v>55000</v>
      </c>
      <c r="D15" s="93" t="s">
        <v>109</v>
      </c>
      <c r="G15" s="6"/>
    </row>
    <row r="16" spans="1:17" x14ac:dyDescent="0.35">
      <c r="B16" s="1" t="s">
        <v>268</v>
      </c>
      <c r="C16" s="26">
        <f>C14-C15</f>
        <v>165000</v>
      </c>
      <c r="D16" s="3">
        <v>1</v>
      </c>
      <c r="G16" s="5"/>
    </row>
    <row r="17" spans="1:14" x14ac:dyDescent="0.35">
      <c r="C17" s="26"/>
      <c r="D17" s="3"/>
      <c r="G17" s="5"/>
    </row>
    <row r="18" spans="1:14" x14ac:dyDescent="0.35">
      <c r="A18" s="1" t="s">
        <v>194</v>
      </c>
      <c r="B18" s="1" t="s">
        <v>269</v>
      </c>
      <c r="C18" s="27">
        <v>20000</v>
      </c>
      <c r="D18" s="3">
        <v>1</v>
      </c>
      <c r="M18" s="75" t="s">
        <v>60</v>
      </c>
      <c r="N18" s="5">
        <v>2</v>
      </c>
    </row>
    <row r="19" spans="1:14" ht="27" customHeight="1" x14ac:dyDescent="0.35">
      <c r="B19" s="86" t="s">
        <v>270</v>
      </c>
      <c r="C19" s="29">
        <f>C16-C18</f>
        <v>145000</v>
      </c>
      <c r="D19" s="3">
        <v>1</v>
      </c>
      <c r="G19" s="5"/>
    </row>
    <row r="21" spans="1:14" ht="26.25" customHeight="1" x14ac:dyDescent="0.35">
      <c r="A21" s="1" t="s">
        <v>198</v>
      </c>
      <c r="B21" s="86" t="s">
        <v>270</v>
      </c>
      <c r="C21" s="26">
        <v>145000</v>
      </c>
      <c r="M21" s="85" t="s">
        <v>60</v>
      </c>
      <c r="N21" s="5">
        <v>2</v>
      </c>
    </row>
    <row r="23" spans="1:14" x14ac:dyDescent="0.35">
      <c r="B23" s="1" t="s">
        <v>271</v>
      </c>
      <c r="C23" s="27">
        <v>17500</v>
      </c>
      <c r="D23" s="3">
        <v>1</v>
      </c>
    </row>
    <row r="24" spans="1:14" x14ac:dyDescent="0.35">
      <c r="B24" s="1" t="s">
        <v>272</v>
      </c>
      <c r="C24" s="26">
        <f>C21-C23</f>
        <v>127500</v>
      </c>
      <c r="D24" s="3">
        <v>1</v>
      </c>
      <c r="G24" s="5"/>
    </row>
    <row r="25" spans="1:14" x14ac:dyDescent="0.35">
      <c r="G25" s="5"/>
    </row>
    <row r="26" spans="1:14" x14ac:dyDescent="0.35">
      <c r="A26" s="1" t="s">
        <v>273</v>
      </c>
      <c r="B26" s="1" t="s">
        <v>274</v>
      </c>
      <c r="C26" s="27">
        <v>145000</v>
      </c>
      <c r="G26" s="5"/>
      <c r="M26" s="75" t="s">
        <v>60</v>
      </c>
      <c r="N26" s="5">
        <v>1</v>
      </c>
    </row>
    <row r="27" spans="1:14" x14ac:dyDescent="0.35">
      <c r="C27" s="26">
        <v>250000</v>
      </c>
      <c r="G27" s="5"/>
    </row>
    <row r="28" spans="1:14" x14ac:dyDescent="0.35">
      <c r="C28" s="30">
        <f>C26/C27</f>
        <v>0.57999999999999996</v>
      </c>
      <c r="D28" s="3">
        <v>1</v>
      </c>
      <c r="E28" s="1" t="s">
        <v>275</v>
      </c>
      <c r="G28" s="5"/>
    </row>
    <row r="29" spans="1:14" x14ac:dyDescent="0.35">
      <c r="G29" s="5"/>
    </row>
    <row r="30" spans="1:14" x14ac:dyDescent="0.35">
      <c r="A30" s="1" t="s">
        <v>276</v>
      </c>
      <c r="B30" s="1" t="s">
        <v>277</v>
      </c>
      <c r="C30" s="31">
        <v>1.74</v>
      </c>
      <c r="G30" s="5"/>
      <c r="M30" s="75" t="s">
        <v>60</v>
      </c>
      <c r="N30" s="5">
        <v>1</v>
      </c>
    </row>
    <row r="31" spans="1:14" x14ac:dyDescent="0.35">
      <c r="C31" s="30">
        <v>0.57999999999999996</v>
      </c>
      <c r="G31" s="5"/>
    </row>
    <row r="32" spans="1:14" x14ac:dyDescent="0.35">
      <c r="C32" s="13" t="s">
        <v>278</v>
      </c>
      <c r="D32" s="3">
        <v>1</v>
      </c>
      <c r="G32" s="5"/>
    </row>
    <row r="34" spans="1:14" x14ac:dyDescent="0.35">
      <c r="A34" s="1" t="s">
        <v>279</v>
      </c>
      <c r="B34" s="1" t="s">
        <v>280</v>
      </c>
      <c r="C34" s="13" t="s">
        <v>281</v>
      </c>
      <c r="M34" s="75" t="s">
        <v>60</v>
      </c>
      <c r="N34" s="5">
        <v>1</v>
      </c>
    </row>
    <row r="35" spans="1:14" x14ac:dyDescent="0.35">
      <c r="C35" s="13" t="s">
        <v>282</v>
      </c>
      <c r="D35" s="3">
        <v>1</v>
      </c>
      <c r="G35" s="5"/>
    </row>
    <row r="37" spans="1:14" x14ac:dyDescent="0.35">
      <c r="A37" s="1" t="s">
        <v>47</v>
      </c>
      <c r="B37" s="1" t="s">
        <v>283</v>
      </c>
      <c r="C37" s="32" t="s">
        <v>284</v>
      </c>
      <c r="M37" s="75" t="s">
        <v>60</v>
      </c>
      <c r="N37" s="5">
        <v>1</v>
      </c>
    </row>
    <row r="38" spans="1:14" x14ac:dyDescent="0.35">
      <c r="C38" s="33">
        <v>9.64E-2</v>
      </c>
      <c r="D38" s="3">
        <v>1</v>
      </c>
      <c r="G38" s="5"/>
    </row>
    <row r="40" spans="1:14" x14ac:dyDescent="0.35">
      <c r="A40" s="2" t="s">
        <v>285</v>
      </c>
      <c r="G40" s="2" t="s">
        <v>59</v>
      </c>
    </row>
    <row r="41" spans="1:14" x14ac:dyDescent="0.35">
      <c r="A41" s="2"/>
      <c r="G41" s="2"/>
      <c r="M41" s="75" t="s">
        <v>60</v>
      </c>
      <c r="N41" s="5">
        <v>3</v>
      </c>
    </row>
    <row r="42" spans="1:14" x14ac:dyDescent="0.35">
      <c r="A42" s="77" t="s">
        <v>286</v>
      </c>
      <c r="B42" s="1" t="s">
        <v>287</v>
      </c>
      <c r="C42"/>
      <c r="D42" s="102"/>
      <c r="E42"/>
      <c r="F42" s="106"/>
      <c r="G42" s="6"/>
    </row>
    <row r="43" spans="1:14" x14ac:dyDescent="0.35">
      <c r="A43" s="77"/>
      <c r="B43" s="1" t="s">
        <v>288</v>
      </c>
      <c r="C43"/>
      <c r="D43" s="102"/>
      <c r="E43"/>
      <c r="F43" s="106"/>
      <c r="G43" s="6"/>
    </row>
    <row r="44" spans="1:14" x14ac:dyDescent="0.35">
      <c r="A44" s="77"/>
      <c r="B44" s="1" t="s">
        <v>289</v>
      </c>
      <c r="C44"/>
      <c r="D44" s="102"/>
      <c r="E44"/>
      <c r="F44" s="106"/>
      <c r="G44" s="6"/>
    </row>
    <row r="45" spans="1:14" x14ac:dyDescent="0.35">
      <c r="A45" s="77"/>
      <c r="B45" s="1" t="s">
        <v>290</v>
      </c>
      <c r="C45"/>
      <c r="D45" s="102"/>
      <c r="E45"/>
      <c r="F45" s="106"/>
      <c r="G45" s="6"/>
    </row>
    <row r="46" spans="1:14" x14ac:dyDescent="0.35">
      <c r="A46" s="77"/>
      <c r="B46" s="1" t="s">
        <v>291</v>
      </c>
      <c r="C46"/>
      <c r="D46" s="102"/>
      <c r="E46"/>
      <c r="F46" s="106"/>
      <c r="G46" s="6"/>
    </row>
    <row r="47" spans="1:14" x14ac:dyDescent="0.35">
      <c r="A47" s="77"/>
      <c r="B47" s="1" t="s">
        <v>292</v>
      </c>
      <c r="C47"/>
      <c r="D47" s="102"/>
      <c r="E47"/>
      <c r="F47" s="106"/>
      <c r="G47" s="6"/>
    </row>
    <row r="49" spans="1:14" ht="17.25" customHeight="1" x14ac:dyDescent="0.35">
      <c r="E49" s="129" t="s">
        <v>293</v>
      </c>
      <c r="F49" s="129"/>
      <c r="M49" s="75" t="s">
        <v>60</v>
      </c>
      <c r="N49" s="90">
        <v>3</v>
      </c>
    </row>
    <row r="50" spans="1:14" x14ac:dyDescent="0.35">
      <c r="A50" s="1" t="s">
        <v>294</v>
      </c>
      <c r="B50" s="110" t="s">
        <v>295</v>
      </c>
      <c r="C50" s="1" t="s">
        <v>296</v>
      </c>
      <c r="D50" s="99"/>
      <c r="F50" s="86"/>
      <c r="G50" s="1" t="s">
        <v>297</v>
      </c>
      <c r="M50" s="75"/>
      <c r="N50" s="90"/>
    </row>
    <row r="51" spans="1:14" x14ac:dyDescent="0.35">
      <c r="B51" s="81"/>
      <c r="C51" s="1" t="s">
        <v>298</v>
      </c>
      <c r="D51" s="99"/>
      <c r="E51" s="24"/>
      <c r="F51" s="86"/>
      <c r="G51" s="5"/>
    </row>
    <row r="52" spans="1:14" x14ac:dyDescent="0.35">
      <c r="B52" s="82"/>
      <c r="C52" s="1" t="s">
        <v>299</v>
      </c>
    </row>
    <row r="53" spans="1:14" x14ac:dyDescent="0.35">
      <c r="B53" s="82"/>
    </row>
    <row r="54" spans="1:14" x14ac:dyDescent="0.35">
      <c r="B54" s="110" t="s">
        <v>300</v>
      </c>
      <c r="C54" s="1" t="s">
        <v>296</v>
      </c>
    </row>
    <row r="55" spans="1:14" x14ac:dyDescent="0.35">
      <c r="C55" s="1" t="s">
        <v>301</v>
      </c>
    </row>
    <row r="56" spans="1:14" x14ac:dyDescent="0.35">
      <c r="C56" s="1" t="s">
        <v>302</v>
      </c>
    </row>
    <row r="57" spans="1:14" x14ac:dyDescent="0.35">
      <c r="C57" s="1" t="s">
        <v>303</v>
      </c>
    </row>
    <row r="59" spans="1:14" x14ac:dyDescent="0.35">
      <c r="B59" s="1" t="s">
        <v>304</v>
      </c>
      <c r="C59" s="1" t="s">
        <v>305</v>
      </c>
    </row>
    <row r="60" spans="1:14" x14ac:dyDescent="0.35">
      <c r="C60" s="1" t="s">
        <v>306</v>
      </c>
    </row>
    <row r="61" spans="1:14" x14ac:dyDescent="0.35">
      <c r="C61" s="1" t="s">
        <v>307</v>
      </c>
    </row>
  </sheetData>
  <mergeCells count="3">
    <mergeCell ref="B8:F9"/>
    <mergeCell ref="E12:N13"/>
    <mergeCell ref="E49:F49"/>
  </mergeCells>
  <printOptions gridLines="1"/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1200" verticalDpi="1200" r:id="rId1"/>
  <rowBreaks count="1" manualBreakCount="1">
    <brk id="3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A5AA676D2624AA7FE72318C9F5667" ma:contentTypeVersion="11" ma:contentTypeDescription="Create a new document." ma:contentTypeScope="" ma:versionID="0feb9b6a8f7fdbbaa0ec5669e84554e5">
  <xsd:schema xmlns:xsd="http://www.w3.org/2001/XMLSchema" xmlns:xs="http://www.w3.org/2001/XMLSchema" xmlns:p="http://schemas.microsoft.com/office/2006/metadata/properties" xmlns:ns2="d125b3f6-d0e6-4703-adf4-6684bfb85344" xmlns:ns3="04c0c4c1-8f5a-4404-9dca-a6e74bdc6e20" targetNamespace="http://schemas.microsoft.com/office/2006/metadata/properties" ma:root="true" ma:fieldsID="47a9ed1d410b20827ded8140f0aff4d1" ns2:_="" ns3:_="">
    <xsd:import namespace="d125b3f6-d0e6-4703-adf4-6684bfb85344"/>
    <xsd:import namespace="04c0c4c1-8f5a-4404-9dca-a6e74bdc6e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b3f6-d0e6-4703-adf4-6684bfb853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0c4c1-8f5a-4404-9dca-a6e74bdc6e2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D255F1-3609-483D-BC32-CF5A7D31EB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6FF2A0-55C8-4330-912E-935EE3C427CB}">
  <ds:schemaRefs>
    <ds:schemaRef ds:uri="http://schemas.openxmlformats.org/package/2006/metadata/core-properties"/>
    <ds:schemaRef ds:uri="http://purl.org/dc/elements/1.1/"/>
    <ds:schemaRef ds:uri="http://purl.org/dc/dcmitype/"/>
    <ds:schemaRef ds:uri="d125b3f6-d0e6-4703-adf4-6684bfb85344"/>
    <ds:schemaRef ds:uri="http://schemas.microsoft.com/office/2006/documentManagement/types"/>
    <ds:schemaRef ds:uri="04c0c4c1-8f5a-4404-9dca-a6e74bdc6e20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C06BA24-663B-4FD0-8ECC-BC8D8114F8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5b3f6-d0e6-4703-adf4-6684bfb85344"/>
    <ds:schemaRef ds:uri="04c0c4c1-8f5a-4404-9dca-a6e74bdc6e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Q1 (a) - (c)</vt:lpstr>
      <vt:lpstr>Q1 (d) - (f)</vt:lpstr>
      <vt:lpstr>Q2 (a)(i)</vt:lpstr>
      <vt:lpstr>Q2 (a)(ii)</vt:lpstr>
      <vt:lpstr>Q2 (a)(iii)</vt:lpstr>
      <vt:lpstr>Q2(b) -(c)</vt:lpstr>
      <vt:lpstr>Q3 PART A</vt:lpstr>
      <vt:lpstr>Q3 PART B</vt:lpstr>
      <vt:lpstr>Q4</vt:lpstr>
    </vt:vector>
  </TitlesOfParts>
  <Manager/>
  <Company>Scottish Qualifications Authority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Rosie Ritchie</dc:creator>
  <cp:keywords/>
  <dc:description/>
  <cp:lastModifiedBy>Lindsay Thomson</cp:lastModifiedBy>
  <cp:revision/>
  <cp:lastPrinted>2025-07-08T13:47:27Z</cp:lastPrinted>
  <dcterms:created xsi:type="dcterms:W3CDTF">2024-09-19T10:39:45Z</dcterms:created>
  <dcterms:modified xsi:type="dcterms:W3CDTF">2025-07-08T13:56:19Z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0x010100120A5AA676D2624AA7FE72318C9F5667</vt:lpwstr>
  </property>
</Properties>
</file>